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05" yWindow="-15" windowWidth="7815" windowHeight="8100"/>
  </bookViews>
  <sheets>
    <sheet name="Actitivity Budget 2011" sheetId="1" r:id="rId1"/>
    <sheet name="Ark1" sheetId="2" r:id="rId2"/>
  </sheets>
  <calcPr calcId="125725"/>
</workbook>
</file>

<file path=xl/calcChain.xml><?xml version="1.0" encoding="utf-8"?>
<calcChain xmlns="http://schemas.openxmlformats.org/spreadsheetml/2006/main">
  <c r="AC36" i="1"/>
  <c r="AB36"/>
  <c r="AD35"/>
  <c r="AC35"/>
  <c r="AB35"/>
  <c r="I35"/>
  <c r="O35"/>
  <c r="Q35"/>
  <c r="U35"/>
  <c r="W35"/>
  <c r="AA35"/>
  <c r="Y35"/>
  <c r="S35"/>
  <c r="M35"/>
  <c r="K35"/>
  <c r="G35"/>
  <c r="AC6"/>
  <c r="AD6" s="1"/>
  <c r="AC7"/>
  <c r="AD7" s="1"/>
  <c r="E39"/>
  <c r="AC39" s="1"/>
  <c r="AD39" s="1"/>
  <c r="AB39"/>
  <c r="AC26"/>
  <c r="AD26" s="1"/>
  <c r="AB26"/>
  <c r="E26"/>
  <c r="AB17"/>
  <c r="G17"/>
  <c r="AC17" s="1"/>
  <c r="AD17" s="1"/>
  <c r="G7"/>
  <c r="G8"/>
  <c r="I7"/>
  <c r="I8"/>
  <c r="K7"/>
  <c r="K8"/>
  <c r="M6"/>
  <c r="M7"/>
  <c r="M8"/>
  <c r="O7"/>
  <c r="O8"/>
  <c r="AA6"/>
  <c r="AA7"/>
  <c r="AA8"/>
  <c r="Y6"/>
  <c r="Y7"/>
  <c r="Y8"/>
  <c r="W6"/>
  <c r="W7"/>
  <c r="U7"/>
  <c r="U8"/>
  <c r="S7"/>
  <c r="S8"/>
  <c r="Q7"/>
  <c r="Q8"/>
  <c r="S6"/>
  <c r="AB6"/>
  <c r="AB7"/>
  <c r="AA5"/>
  <c r="U6"/>
  <c r="Q6"/>
  <c r="O6"/>
  <c r="K6"/>
  <c r="I6"/>
  <c r="G6"/>
  <c r="E6"/>
  <c r="Y4"/>
  <c r="K4"/>
  <c r="AD44" l="1"/>
  <c r="AD46"/>
  <c r="AA37"/>
  <c r="AA38"/>
  <c r="E42"/>
  <c r="AC42" s="1"/>
  <c r="AD42" s="1"/>
  <c r="M3" l="1"/>
  <c r="AB41" l="1"/>
  <c r="AB42"/>
  <c r="AB43"/>
  <c r="AB22"/>
  <c r="AB23"/>
  <c r="AB24"/>
  <c r="AB25"/>
  <c r="AB28"/>
  <c r="AB29"/>
  <c r="AB30"/>
  <c r="AB31"/>
  <c r="AB32"/>
  <c r="AB33"/>
  <c r="AB34"/>
  <c r="AB37"/>
  <c r="AB40" s="1"/>
  <c r="AB38"/>
  <c r="AB20"/>
  <c r="AB10"/>
  <c r="AB11"/>
  <c r="AB12"/>
  <c r="AB14"/>
  <c r="AB15"/>
  <c r="AB16"/>
  <c r="AB9"/>
  <c r="AB3"/>
  <c r="AB4"/>
  <c r="AB5"/>
  <c r="AB2"/>
  <c r="E3"/>
  <c r="E4"/>
  <c r="E5"/>
  <c r="E9"/>
  <c r="E10"/>
  <c r="E11"/>
  <c r="E12"/>
  <c r="E13"/>
  <c r="E14"/>
  <c r="E15"/>
  <c r="E16"/>
  <c r="E19"/>
  <c r="E20"/>
  <c r="E22"/>
  <c r="E23"/>
  <c r="E24"/>
  <c r="E25"/>
  <c r="E28"/>
  <c r="E29"/>
  <c r="E30"/>
  <c r="E31"/>
  <c r="E32"/>
  <c r="E33"/>
  <c r="E34"/>
  <c r="E37"/>
  <c r="E38"/>
  <c r="E45"/>
  <c r="E2"/>
  <c r="AB45" l="1"/>
  <c r="AB27"/>
  <c r="AB8"/>
  <c r="M5"/>
  <c r="D47"/>
  <c r="AA34" l="1"/>
  <c r="AA33"/>
  <c r="AA32"/>
  <c r="AA31"/>
  <c r="AA30"/>
  <c r="AA29"/>
  <c r="AA28"/>
  <c r="AA25"/>
  <c r="AA24"/>
  <c r="AA23"/>
  <c r="AA22"/>
  <c r="AA20"/>
  <c r="AA16"/>
  <c r="AA15"/>
  <c r="AA14"/>
  <c r="AA12"/>
  <c r="AA11"/>
  <c r="AA10"/>
  <c r="AA9"/>
  <c r="AA4"/>
  <c r="AA3"/>
  <c r="AA2"/>
  <c r="Y45"/>
  <c r="Y43"/>
  <c r="Y38"/>
  <c r="Y37"/>
  <c r="Y34"/>
  <c r="Y33"/>
  <c r="Y32"/>
  <c r="Y31"/>
  <c r="Y30"/>
  <c r="Y29"/>
  <c r="Y28"/>
  <c r="Y25"/>
  <c r="Y24"/>
  <c r="Y23"/>
  <c r="Y22"/>
  <c r="Y20"/>
  <c r="Y16"/>
  <c r="Y15"/>
  <c r="Y14"/>
  <c r="Y12"/>
  <c r="Y11"/>
  <c r="Y10"/>
  <c r="Y9"/>
  <c r="Y5"/>
  <c r="Y3"/>
  <c r="Y2"/>
  <c r="W45"/>
  <c r="W43"/>
  <c r="W38"/>
  <c r="W37"/>
  <c r="W34"/>
  <c r="W33"/>
  <c r="W32"/>
  <c r="W31"/>
  <c r="W30"/>
  <c r="W29"/>
  <c r="W28"/>
  <c r="W25"/>
  <c r="W24"/>
  <c r="W23"/>
  <c r="W22"/>
  <c r="W20"/>
  <c r="W16"/>
  <c r="W15"/>
  <c r="W14"/>
  <c r="W12"/>
  <c r="W11"/>
  <c r="W10"/>
  <c r="W9"/>
  <c r="W5"/>
  <c r="W4"/>
  <c r="W3"/>
  <c r="W2"/>
  <c r="U45"/>
  <c r="U43"/>
  <c r="U38"/>
  <c r="U37"/>
  <c r="U34"/>
  <c r="U33"/>
  <c r="U32"/>
  <c r="U31"/>
  <c r="U30"/>
  <c r="U29"/>
  <c r="U28"/>
  <c r="U25"/>
  <c r="U24"/>
  <c r="U23"/>
  <c r="U22"/>
  <c r="U20"/>
  <c r="U16"/>
  <c r="U15"/>
  <c r="U14"/>
  <c r="U12"/>
  <c r="U11"/>
  <c r="U10"/>
  <c r="U9"/>
  <c r="U5"/>
  <c r="U4"/>
  <c r="U3"/>
  <c r="U2"/>
  <c r="S45"/>
  <c r="S43"/>
  <c r="S38"/>
  <c r="S37"/>
  <c r="S34"/>
  <c r="S33"/>
  <c r="S32"/>
  <c r="S31"/>
  <c r="S30"/>
  <c r="S29"/>
  <c r="S28"/>
  <c r="S25"/>
  <c r="S24"/>
  <c r="S23"/>
  <c r="S22"/>
  <c r="S20"/>
  <c r="S16"/>
  <c r="S15"/>
  <c r="S14"/>
  <c r="S12"/>
  <c r="S11"/>
  <c r="S10"/>
  <c r="S9"/>
  <c r="S5"/>
  <c r="S4"/>
  <c r="S3"/>
  <c r="S2"/>
  <c r="Q45"/>
  <c r="Q43"/>
  <c r="Q38"/>
  <c r="Q37"/>
  <c r="Q34"/>
  <c r="Q33"/>
  <c r="Q32"/>
  <c r="Q31"/>
  <c r="Q30"/>
  <c r="Q29"/>
  <c r="Q28"/>
  <c r="Q25"/>
  <c r="Q24"/>
  <c r="Q23"/>
  <c r="Q22"/>
  <c r="Q20"/>
  <c r="Q16"/>
  <c r="Q15"/>
  <c r="Q14"/>
  <c r="Q12"/>
  <c r="Q11"/>
  <c r="Q10"/>
  <c r="Q9"/>
  <c r="Q5"/>
  <c r="Q4"/>
  <c r="Q3"/>
  <c r="Q2"/>
  <c r="O45"/>
  <c r="O43"/>
  <c r="O38"/>
  <c r="O37"/>
  <c r="O34"/>
  <c r="O33"/>
  <c r="O32"/>
  <c r="O31"/>
  <c r="O30"/>
  <c r="O29"/>
  <c r="O28"/>
  <c r="O25"/>
  <c r="O24"/>
  <c r="O23"/>
  <c r="O22"/>
  <c r="O20"/>
  <c r="O16"/>
  <c r="O15"/>
  <c r="O14"/>
  <c r="O12"/>
  <c r="O11"/>
  <c r="O10"/>
  <c r="O9"/>
  <c r="O5"/>
  <c r="O4"/>
  <c r="O3"/>
  <c r="O2"/>
  <c r="M45"/>
  <c r="M43"/>
  <c r="M38"/>
  <c r="M37"/>
  <c r="M34"/>
  <c r="M33"/>
  <c r="M32"/>
  <c r="M31"/>
  <c r="M30"/>
  <c r="M29"/>
  <c r="M28"/>
  <c r="M25"/>
  <c r="M24"/>
  <c r="M23"/>
  <c r="M22"/>
  <c r="M20"/>
  <c r="M16"/>
  <c r="M15"/>
  <c r="M14"/>
  <c r="M12"/>
  <c r="M11"/>
  <c r="M10"/>
  <c r="M9"/>
  <c r="M4"/>
  <c r="M2"/>
  <c r="K45"/>
  <c r="K43"/>
  <c r="K38"/>
  <c r="K37"/>
  <c r="K34"/>
  <c r="K33"/>
  <c r="K32"/>
  <c r="K31"/>
  <c r="K30"/>
  <c r="K29"/>
  <c r="K28"/>
  <c r="K25"/>
  <c r="K24"/>
  <c r="K23"/>
  <c r="K22"/>
  <c r="K20"/>
  <c r="K16"/>
  <c r="K15"/>
  <c r="K14"/>
  <c r="K12"/>
  <c r="K11"/>
  <c r="K10"/>
  <c r="K9"/>
  <c r="K5"/>
  <c r="K3"/>
  <c r="K2"/>
  <c r="I45"/>
  <c r="I43"/>
  <c r="I38"/>
  <c r="I37"/>
  <c r="I34"/>
  <c r="I33"/>
  <c r="I32"/>
  <c r="I31"/>
  <c r="I30"/>
  <c r="I29"/>
  <c r="I28"/>
  <c r="I25"/>
  <c r="I24"/>
  <c r="I23"/>
  <c r="I22"/>
  <c r="I20"/>
  <c r="I16"/>
  <c r="I15"/>
  <c r="I14"/>
  <c r="I12"/>
  <c r="I11"/>
  <c r="I10"/>
  <c r="I9"/>
  <c r="I5"/>
  <c r="I4"/>
  <c r="I3"/>
  <c r="I2"/>
  <c r="G45"/>
  <c r="G43"/>
  <c r="G38"/>
  <c r="G37"/>
  <c r="G34"/>
  <c r="G33"/>
  <c r="G32"/>
  <c r="G31"/>
  <c r="G30"/>
  <c r="G29"/>
  <c r="G28"/>
  <c r="G25"/>
  <c r="G24"/>
  <c r="G23"/>
  <c r="G22"/>
  <c r="G20"/>
  <c r="G16"/>
  <c r="G15"/>
  <c r="G14"/>
  <c r="G12"/>
  <c r="G11"/>
  <c r="G10"/>
  <c r="G9"/>
  <c r="G5"/>
  <c r="G4"/>
  <c r="G3"/>
  <c r="G2"/>
  <c r="AC11" l="1"/>
  <c r="AD11" s="1"/>
  <c r="AC22"/>
  <c r="AC32"/>
  <c r="AD32" s="1"/>
  <c r="AC2"/>
  <c r="AD2" s="1"/>
  <c r="AC12"/>
  <c r="AD12" s="1"/>
  <c r="AC23"/>
  <c r="AD23" s="1"/>
  <c r="AC33"/>
  <c r="AD33" s="1"/>
  <c r="AC4"/>
  <c r="AD4" s="1"/>
  <c r="AC16"/>
  <c r="AD16" s="1"/>
  <c r="AC28"/>
  <c r="AD28" s="1"/>
  <c r="AC5"/>
  <c r="AD5" s="1"/>
  <c r="AC29"/>
  <c r="AD29" s="1"/>
  <c r="AC37"/>
  <c r="AD37" s="1"/>
  <c r="AC10"/>
  <c r="AD10" s="1"/>
  <c r="AC15"/>
  <c r="AC20"/>
  <c r="AD20" s="1"/>
  <c r="AC25"/>
  <c r="AD25" s="1"/>
  <c r="AC31"/>
  <c r="AD31" s="1"/>
  <c r="AC34"/>
  <c r="AD34" s="1"/>
  <c r="AC3"/>
  <c r="AD3" s="1"/>
  <c r="AC9"/>
  <c r="AD9" s="1"/>
  <c r="AC14"/>
  <c r="AD14" s="1"/>
  <c r="AC24"/>
  <c r="AD24" s="1"/>
  <c r="AC30"/>
  <c r="AD30" s="1"/>
  <c r="AC38"/>
  <c r="AD38" s="1"/>
  <c r="E47"/>
  <c r="AD22" l="1"/>
  <c r="AC27"/>
  <c r="AD15"/>
  <c r="AC40"/>
  <c r="AD40" s="1"/>
  <c r="AD36"/>
  <c r="AD27"/>
  <c r="AC8"/>
  <c r="F19"/>
  <c r="AD8" l="1"/>
  <c r="F47"/>
  <c r="G13"/>
  <c r="G19"/>
  <c r="H19"/>
  <c r="J19" l="1"/>
  <c r="I19"/>
  <c r="G47"/>
  <c r="J13"/>
  <c r="H47"/>
  <c r="I13"/>
  <c r="L13" l="1"/>
  <c r="J47"/>
  <c r="K13"/>
  <c r="L19"/>
  <c r="K19"/>
  <c r="I47"/>
  <c r="N19" l="1"/>
  <c r="M19"/>
  <c r="N13"/>
  <c r="L47"/>
  <c r="M13"/>
  <c r="K47"/>
  <c r="M47" l="1"/>
  <c r="P13"/>
  <c r="N47"/>
  <c r="O13"/>
  <c r="P19"/>
  <c r="O19"/>
  <c r="O47" l="1"/>
  <c r="R19"/>
  <c r="Q19"/>
  <c r="R13"/>
  <c r="P47"/>
  <c r="Q13"/>
  <c r="Q47" l="1"/>
  <c r="T13"/>
  <c r="R47"/>
  <c r="S13"/>
  <c r="T19"/>
  <c r="S19"/>
  <c r="S47" l="1"/>
  <c r="V13"/>
  <c r="T47"/>
  <c r="U13"/>
  <c r="V19"/>
  <c r="U19"/>
  <c r="X13" l="1"/>
  <c r="V47"/>
  <c r="W13"/>
  <c r="X19"/>
  <c r="W19"/>
  <c r="U47"/>
  <c r="W47" l="1"/>
  <c r="Z19"/>
  <c r="AB19" s="1"/>
  <c r="Y19"/>
  <c r="Z13"/>
  <c r="AB13" s="1"/>
  <c r="AB18" s="1"/>
  <c r="X47"/>
  <c r="Y13"/>
  <c r="Y47" l="1"/>
  <c r="Z47"/>
  <c r="AA13"/>
  <c r="AC13" s="1"/>
  <c r="AA19"/>
  <c r="AD13" l="1"/>
  <c r="AC18"/>
  <c r="AD18" s="1"/>
  <c r="AC19"/>
  <c r="AB21"/>
  <c r="AB47" s="1"/>
  <c r="AA47"/>
  <c r="AC21" l="1"/>
  <c r="AD21" s="1"/>
  <c r="AD19"/>
  <c r="AC41" l="1"/>
  <c r="AC43"/>
  <c r="AD43" s="1"/>
  <c r="AC45" l="1"/>
  <c r="AD41"/>
  <c r="AD45" l="1"/>
  <c r="AC47"/>
  <c r="AD47" s="1"/>
</calcChain>
</file>

<file path=xl/sharedStrings.xml><?xml version="1.0" encoding="utf-8"?>
<sst xmlns="http://schemas.openxmlformats.org/spreadsheetml/2006/main" count="77" uniqueCount="60">
  <si>
    <t>Imp body</t>
  </si>
  <si>
    <t>Description</t>
  </si>
  <si>
    <t>BCNA</t>
  </si>
  <si>
    <t>Running cost of offices</t>
  </si>
  <si>
    <t>Stationery</t>
  </si>
  <si>
    <t>Sundries</t>
  </si>
  <si>
    <t>Insurance</t>
  </si>
  <si>
    <t>Rent</t>
  </si>
  <si>
    <t>Water &amp; Electricity</t>
  </si>
  <si>
    <t>Phone Bills &amp; Internet</t>
  </si>
  <si>
    <t>Bank Charges</t>
  </si>
  <si>
    <t>Fuel</t>
  </si>
  <si>
    <t>Maintenance</t>
  </si>
  <si>
    <t>Marketing Material</t>
  </si>
  <si>
    <t>Equipment for alternative activity clubs</t>
  </si>
  <si>
    <t>IFBC</t>
  </si>
  <si>
    <t>Audit</t>
  </si>
  <si>
    <t>Awareness Events (Clinics and Rallies)</t>
  </si>
  <si>
    <t>Office support</t>
  </si>
  <si>
    <t xml:space="preserve">Induction </t>
  </si>
  <si>
    <t>Camps</t>
  </si>
  <si>
    <t>National Outreaches</t>
  </si>
  <si>
    <t>1x Project Coordinator</t>
  </si>
  <si>
    <t>Staff development &amp; Retreat</t>
  </si>
  <si>
    <t>3x Field Coordinators</t>
  </si>
  <si>
    <t xml:space="preserve">1 NAD = </t>
  </si>
  <si>
    <t>Total</t>
  </si>
  <si>
    <t>Total NAD</t>
  </si>
  <si>
    <t>USD</t>
  </si>
  <si>
    <t>Total USD</t>
  </si>
  <si>
    <t>Mar 14</t>
  </si>
  <si>
    <t>Oct 14</t>
  </si>
  <si>
    <t>Dec 14</t>
  </si>
  <si>
    <t>Exchange rate 2 April 2013</t>
  </si>
  <si>
    <t>Peer group leaders training</t>
  </si>
  <si>
    <t>4. International Blue Cross (IFBC)</t>
  </si>
  <si>
    <t>1x Admin assistant and finance</t>
  </si>
  <si>
    <t>Subtotal</t>
  </si>
  <si>
    <t>School Awareness Campaign Budget</t>
  </si>
  <si>
    <t>School Awareness Campaign</t>
  </si>
  <si>
    <t>Club Materials</t>
  </si>
  <si>
    <t xml:space="preserve">Running cost of project car </t>
  </si>
  <si>
    <t>Peer Training and Development</t>
  </si>
  <si>
    <t>Fundraising and Administration</t>
  </si>
  <si>
    <t>Project Management/Monitoring</t>
  </si>
  <si>
    <t>Program Development Consultant</t>
  </si>
  <si>
    <t>Total CHF</t>
  </si>
  <si>
    <t xml:space="preserve">15 x Field Workers </t>
  </si>
  <si>
    <t>1 x Youth Coordinator/Fundraising Officer</t>
  </si>
  <si>
    <t>1 x Driver</t>
  </si>
  <si>
    <t>Office Equipment</t>
  </si>
  <si>
    <t>Soccer Training</t>
  </si>
  <si>
    <t>Chess Training</t>
  </si>
  <si>
    <t>Dance Training</t>
  </si>
  <si>
    <t>Drama Training</t>
  </si>
  <si>
    <t>Community Outreach</t>
  </si>
  <si>
    <t>Substance Abuse Training</t>
  </si>
  <si>
    <t>Camp Consultants</t>
  </si>
  <si>
    <t>Curriculum Material</t>
  </si>
  <si>
    <t>Fundraising Activities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</si>
</sst>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 * #,##0.0_ ;_ * \-#,##0.0_ ;_ * &quot;-&quot;??_ ;_ @_ "/>
    <numFmt numFmtId="165" formatCode="_ * #,##0.0_ ;_ * \-#,##0.0_ ;_ * &quot;-&quot;?_ ;_ @_ "/>
    <numFmt numFmtId="166" formatCode="_ [$NOK]\ * #,##0.00000_ ;_ [$NOK]\ * \-#,##0.00000_ ;_ [$NOK]\ * &quot;-&quot;??_ ;_ @_ "/>
    <numFmt numFmtId="167" formatCode="_ [$USD]\ * #,##0.00000_ ;_ [$USD]\ * \-#,##0.00000_ ;_ [$USD]\ * &quot;-&quot;?????_ ;_ @_ "/>
    <numFmt numFmtId="169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17" fontId="3" fillId="0" borderId="1" xfId="0" applyNumberFormat="1" applyFont="1" applyBorder="1"/>
    <xf numFmtId="0" fontId="4" fillId="0" borderId="1" xfId="0" applyFont="1" applyBorder="1"/>
    <xf numFmtId="43" fontId="4" fillId="0" borderId="1" xfId="1" applyFont="1" applyBorder="1"/>
    <xf numFmtId="0" fontId="4" fillId="0" borderId="0" xfId="0" applyFont="1"/>
    <xf numFmtId="164" fontId="0" fillId="0" borderId="0" xfId="1" applyNumberFormat="1" applyFont="1"/>
    <xf numFmtId="4" fontId="0" fillId="0" borderId="0" xfId="0" applyNumberFormat="1"/>
    <xf numFmtId="165" fontId="0" fillId="0" borderId="0" xfId="0" applyNumberFormat="1"/>
    <xf numFmtId="43" fontId="4" fillId="2" borderId="1" xfId="1" applyFont="1" applyFill="1" applyBorder="1"/>
    <xf numFmtId="43" fontId="4" fillId="3" borderId="1" xfId="1" applyFont="1" applyFill="1" applyBorder="1"/>
    <xf numFmtId="0" fontId="4" fillId="3" borderId="0" xfId="0" applyFont="1" applyFill="1"/>
    <xf numFmtId="16" fontId="3" fillId="3" borderId="1" xfId="0" applyNumberFormat="1" applyFont="1" applyFill="1" applyBorder="1"/>
    <xf numFmtId="17" fontId="3" fillId="3" borderId="1" xfId="0" applyNumberFormat="1" applyFont="1" applyFill="1" applyBorder="1"/>
    <xf numFmtId="0" fontId="2" fillId="3" borderId="1" xfId="0" applyFont="1" applyFill="1" applyBorder="1"/>
    <xf numFmtId="0" fontId="5" fillId="0" borderId="0" xfId="0" applyFont="1"/>
    <xf numFmtId="0" fontId="3" fillId="4" borderId="1" xfId="0" applyFont="1" applyFill="1" applyBorder="1"/>
    <xf numFmtId="43" fontId="0" fillId="3" borderId="1" xfId="0" applyNumberFormat="1" applyFill="1" applyBorder="1"/>
    <xf numFmtId="43" fontId="2" fillId="3" borderId="1" xfId="0" applyNumberFormat="1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0" xfId="0" applyFont="1" applyBorder="1"/>
    <xf numFmtId="0" fontId="3" fillId="3" borderId="0" xfId="0" applyFont="1" applyFill="1" applyBorder="1"/>
    <xf numFmtId="4" fontId="3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166" fontId="6" fillId="0" borderId="0" xfId="0" applyNumberFormat="1" applyFont="1"/>
    <xf numFmtId="43" fontId="0" fillId="0" borderId="0" xfId="0" applyNumberFormat="1"/>
    <xf numFmtId="4" fontId="4" fillId="4" borderId="1" xfId="0" applyNumberFormat="1" applyFont="1" applyFill="1" applyBorder="1"/>
    <xf numFmtId="4" fontId="3" fillId="4" borderId="1" xfId="0" applyNumberFormat="1" applyFont="1" applyFill="1" applyBorder="1"/>
    <xf numFmtId="167" fontId="5" fillId="0" borderId="0" xfId="0" applyNumberFormat="1" applyFont="1"/>
    <xf numFmtId="0" fontId="4" fillId="3" borderId="5" xfId="0" applyFont="1" applyFill="1" applyBorder="1"/>
    <xf numFmtId="0" fontId="4" fillId="0" borderId="5" xfId="0" applyFont="1" applyBorder="1"/>
    <xf numFmtId="0" fontId="0" fillId="0" borderId="0" xfId="0" applyFill="1"/>
    <xf numFmtId="0" fontId="3" fillId="2" borderId="1" xfId="0" applyFont="1" applyFill="1" applyBorder="1"/>
    <xf numFmtId="43" fontId="4" fillId="2" borderId="3" xfId="1" applyFont="1" applyFill="1" applyBorder="1"/>
    <xf numFmtId="3" fontId="0" fillId="0" borderId="0" xfId="0" applyNumberFormat="1"/>
    <xf numFmtId="0" fontId="4" fillId="4" borderId="1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/>
    <xf numFmtId="0" fontId="0" fillId="2" borderId="5" xfId="0" applyFill="1" applyBorder="1"/>
    <xf numFmtId="43" fontId="0" fillId="3" borderId="1" xfId="0" applyNumberFormat="1" applyFill="1" applyBorder="1" applyAlignment="1">
      <alignment horizontal="right"/>
    </xf>
    <xf numFmtId="43" fontId="0" fillId="0" borderId="0" xfId="0" applyNumberFormat="1" applyFill="1"/>
    <xf numFmtId="0" fontId="0" fillId="2" borderId="0" xfId="0" applyFont="1" applyFill="1" applyBorder="1"/>
    <xf numFmtId="0" fontId="4" fillId="2" borderId="0" xfId="0" applyFont="1" applyFill="1" applyBorder="1"/>
    <xf numFmtId="4" fontId="3" fillId="3" borderId="1" xfId="0" applyNumberFormat="1" applyFont="1" applyFill="1" applyBorder="1"/>
    <xf numFmtId="0" fontId="0" fillId="3" borderId="1" xfId="0" applyFill="1" applyBorder="1"/>
    <xf numFmtId="0" fontId="2" fillId="0" borderId="8" xfId="0" applyFont="1" applyBorder="1"/>
    <xf numFmtId="0" fontId="2" fillId="0" borderId="7" xfId="0" applyFont="1" applyBorder="1"/>
    <xf numFmtId="0" fontId="3" fillId="0" borderId="9" xfId="0" applyFont="1" applyBorder="1"/>
    <xf numFmtId="43" fontId="3" fillId="0" borderId="9" xfId="0" applyNumberFormat="1" applyFont="1" applyBorder="1"/>
    <xf numFmtId="43" fontId="3" fillId="3" borderId="9" xfId="0" applyNumberFormat="1" applyFont="1" applyFill="1" applyBorder="1"/>
    <xf numFmtId="43" fontId="3" fillId="2" borderId="9" xfId="0" applyNumberFormat="1" applyFont="1" applyFill="1" applyBorder="1"/>
    <xf numFmtId="4" fontId="3" fillId="4" borderId="10" xfId="0" applyNumberFormat="1" applyFont="1" applyFill="1" applyBorder="1"/>
    <xf numFmtId="4" fontId="3" fillId="3" borderId="10" xfId="0" applyNumberFormat="1" applyFont="1" applyFill="1" applyBorder="1"/>
    <xf numFmtId="0" fontId="0" fillId="0" borderId="7" xfId="0" applyBorder="1"/>
    <xf numFmtId="0" fontId="4" fillId="0" borderId="7" xfId="0" applyFont="1" applyBorder="1"/>
    <xf numFmtId="0" fontId="3" fillId="0" borderId="7" xfId="0" applyFont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7" xfId="0" applyFont="1" applyBorder="1"/>
    <xf numFmtId="0" fontId="3" fillId="3" borderId="7" xfId="0" applyFont="1" applyFill="1" applyBorder="1"/>
    <xf numFmtId="4" fontId="3" fillId="0" borderId="7" xfId="0" applyNumberFormat="1" applyFont="1" applyBorder="1"/>
    <xf numFmtId="0" fontId="0" fillId="0" borderId="7" xfId="0" applyFill="1" applyBorder="1"/>
    <xf numFmtId="0" fontId="2" fillId="5" borderId="1" xfId="0" applyFont="1" applyFill="1" applyBorder="1"/>
    <xf numFmtId="43" fontId="0" fillId="5" borderId="1" xfId="0" applyNumberFormat="1" applyFill="1" applyBorder="1"/>
    <xf numFmtId="43" fontId="2" fillId="5" borderId="1" xfId="0" applyNumberFormat="1" applyFont="1" applyFill="1" applyBorder="1"/>
    <xf numFmtId="169" fontId="2" fillId="5" borderId="1" xfId="0" applyNumberFormat="1" applyFont="1" applyFill="1" applyBorder="1"/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80" zoomScaleNormal="80" workbookViewId="0">
      <pane xSplit="3" topLeftCell="Q1" activePane="topRight" state="frozen"/>
      <selection pane="topRight" activeCell="AF13" sqref="AF13"/>
    </sheetView>
  </sheetViews>
  <sheetFormatPr baseColWidth="10" defaultColWidth="9.140625" defaultRowHeight="15"/>
  <cols>
    <col min="1" max="1" width="33.42578125" customWidth="1"/>
    <col min="3" max="3" width="37.28515625" customWidth="1"/>
    <col min="4" max="4" width="14.85546875" customWidth="1"/>
    <col min="5" max="5" width="12.140625" customWidth="1"/>
    <col min="6" max="6" width="14.140625" customWidth="1"/>
    <col min="7" max="7" width="14.85546875" customWidth="1"/>
    <col min="8" max="8" width="15.140625" customWidth="1"/>
    <col min="9" max="9" width="12.140625" customWidth="1"/>
    <col min="10" max="10" width="15.5703125" customWidth="1"/>
    <col min="11" max="11" width="12.140625" customWidth="1"/>
    <col min="12" max="12" width="13.7109375" customWidth="1"/>
    <col min="13" max="13" width="12.140625" customWidth="1"/>
    <col min="14" max="14" width="14.28515625" customWidth="1"/>
    <col min="15" max="15" width="15" customWidth="1"/>
    <col min="16" max="16" width="14.140625" customWidth="1"/>
    <col min="17" max="17" width="12.140625" customWidth="1"/>
    <col min="18" max="18" width="14.28515625" customWidth="1"/>
    <col min="19" max="19" width="12.140625" customWidth="1"/>
    <col min="20" max="20" width="13.28515625" customWidth="1"/>
    <col min="21" max="21" width="12.140625" customWidth="1"/>
    <col min="22" max="22" width="13.7109375" customWidth="1"/>
    <col min="23" max="23" width="12.140625" customWidth="1"/>
    <col min="24" max="24" width="13.5703125" customWidth="1"/>
    <col min="25" max="25" width="12.140625" customWidth="1"/>
    <col min="26" max="26" width="13.42578125" customWidth="1"/>
    <col min="27" max="27" width="13.28515625" customWidth="1"/>
    <col min="28" max="28" width="15.5703125" customWidth="1"/>
    <col min="29" max="29" width="15.85546875" customWidth="1"/>
    <col min="30" max="30" width="13.85546875" style="41" customWidth="1"/>
    <col min="31" max="31" width="12" bestFit="1" customWidth="1"/>
  </cols>
  <sheetData>
    <row r="1" spans="1:31">
      <c r="A1" s="1" t="s">
        <v>38</v>
      </c>
      <c r="B1" s="1" t="s">
        <v>0</v>
      </c>
      <c r="C1" s="4" t="s">
        <v>1</v>
      </c>
      <c r="D1" s="5">
        <v>41640</v>
      </c>
      <c r="E1" s="15" t="s">
        <v>28</v>
      </c>
      <c r="F1" s="5">
        <v>41671</v>
      </c>
      <c r="G1" s="15" t="s">
        <v>28</v>
      </c>
      <c r="H1" s="5" t="s">
        <v>30</v>
      </c>
      <c r="I1" s="15" t="s">
        <v>28</v>
      </c>
      <c r="J1" s="5">
        <v>41730</v>
      </c>
      <c r="K1" s="16" t="s">
        <v>28</v>
      </c>
      <c r="L1" s="5">
        <v>41760</v>
      </c>
      <c r="M1" s="16" t="s">
        <v>28</v>
      </c>
      <c r="N1" s="5">
        <v>41791</v>
      </c>
      <c r="O1" s="16" t="s">
        <v>28</v>
      </c>
      <c r="P1" s="5">
        <v>41821</v>
      </c>
      <c r="Q1" s="16" t="s">
        <v>28</v>
      </c>
      <c r="R1" s="5">
        <v>41852</v>
      </c>
      <c r="S1" s="16" t="s">
        <v>28</v>
      </c>
      <c r="T1" s="5">
        <v>41883</v>
      </c>
      <c r="U1" s="16" t="s">
        <v>28</v>
      </c>
      <c r="V1" s="5" t="s">
        <v>31</v>
      </c>
      <c r="W1" s="16" t="s">
        <v>28</v>
      </c>
      <c r="X1" s="5">
        <v>41944</v>
      </c>
      <c r="Y1" s="16" t="s">
        <v>28</v>
      </c>
      <c r="Z1" s="5" t="s">
        <v>32</v>
      </c>
      <c r="AA1" s="16" t="s">
        <v>28</v>
      </c>
      <c r="AB1" s="19" t="s">
        <v>27</v>
      </c>
      <c r="AC1" s="17" t="s">
        <v>29</v>
      </c>
      <c r="AD1" s="78" t="s">
        <v>46</v>
      </c>
    </row>
    <row r="2" spans="1:31">
      <c r="A2" s="46" t="s">
        <v>39</v>
      </c>
      <c r="B2" s="47" t="s">
        <v>2</v>
      </c>
      <c r="C2" s="22" t="s">
        <v>22</v>
      </c>
      <c r="D2" s="7">
        <v>10500</v>
      </c>
      <c r="E2" s="13">
        <f>D2*$C$50</f>
        <v>1125.81</v>
      </c>
      <c r="F2" s="7">
        <v>10500</v>
      </c>
      <c r="G2" s="13">
        <f>F2*$C$50</f>
        <v>1125.81</v>
      </c>
      <c r="H2" s="7">
        <v>10500</v>
      </c>
      <c r="I2" s="13">
        <f>H2*$C$50</f>
        <v>1125.81</v>
      </c>
      <c r="J2" s="7">
        <v>10500</v>
      </c>
      <c r="K2" s="13">
        <f>J2*$C$50</f>
        <v>1125.81</v>
      </c>
      <c r="L2" s="7">
        <v>10500</v>
      </c>
      <c r="M2" s="13">
        <f>L2*$C$50</f>
        <v>1125.81</v>
      </c>
      <c r="N2" s="7">
        <v>10500</v>
      </c>
      <c r="O2" s="13">
        <f>N2*$C$50</f>
        <v>1125.81</v>
      </c>
      <c r="P2" s="7">
        <v>10500</v>
      </c>
      <c r="Q2" s="13">
        <f>P2*$C$50</f>
        <v>1125.81</v>
      </c>
      <c r="R2" s="7">
        <v>10500</v>
      </c>
      <c r="S2" s="13">
        <f>R2*$C$50</f>
        <v>1125.81</v>
      </c>
      <c r="T2" s="7">
        <v>10500</v>
      </c>
      <c r="U2" s="13">
        <f>T2*$C$50</f>
        <v>1125.81</v>
      </c>
      <c r="V2" s="7">
        <v>10500</v>
      </c>
      <c r="W2" s="13">
        <f>V2*$C$50</f>
        <v>1125.81</v>
      </c>
      <c r="X2" s="7">
        <v>10500</v>
      </c>
      <c r="Y2" s="13">
        <f>X2*$C$50</f>
        <v>1125.81</v>
      </c>
      <c r="Z2" s="7">
        <v>10500</v>
      </c>
      <c r="AA2" s="13">
        <f>Z2*$C$50</f>
        <v>1125.81</v>
      </c>
      <c r="AB2" s="36">
        <f>SUM(D2,F2,H2,J2,L2,N2,P2,R2,T2,V2,X2,Z2)</f>
        <v>126000</v>
      </c>
      <c r="AC2" s="20">
        <f>SUM(E2,G2,I2,K2,M2,O2,Q2,S2,U2,W2,Y2,AA2)</f>
        <v>13509.719999999996</v>
      </c>
      <c r="AD2" s="79">
        <f>SUM(AC2*0.9285)</f>
        <v>12543.775019999995</v>
      </c>
    </row>
    <row r="3" spans="1:31">
      <c r="A3" s="43"/>
      <c r="B3" s="48"/>
      <c r="C3" s="22" t="s">
        <v>24</v>
      </c>
      <c r="D3" s="7">
        <v>22500</v>
      </c>
      <c r="E3" s="13">
        <f>D3*$C$50</f>
        <v>2412.4499999999998</v>
      </c>
      <c r="F3" s="7">
        <v>22500</v>
      </c>
      <c r="G3" s="13">
        <f>F3*$C$50</f>
        <v>2412.4499999999998</v>
      </c>
      <c r="H3" s="7">
        <v>22500</v>
      </c>
      <c r="I3" s="13">
        <f t="shared" ref="I3" si="0">H3*$C$50</f>
        <v>2412.4499999999998</v>
      </c>
      <c r="J3" s="7">
        <v>22500</v>
      </c>
      <c r="K3" s="13">
        <f t="shared" ref="K3" si="1">J3*$C$50</f>
        <v>2412.4499999999998</v>
      </c>
      <c r="L3" s="7">
        <v>22500</v>
      </c>
      <c r="M3" s="13">
        <f t="shared" ref="M3" si="2">L3*$C$50</f>
        <v>2412.4499999999998</v>
      </c>
      <c r="N3" s="7">
        <v>22500</v>
      </c>
      <c r="O3" s="13">
        <f t="shared" ref="O3" si="3">N3*$C$50</f>
        <v>2412.4499999999998</v>
      </c>
      <c r="P3" s="7">
        <v>22500</v>
      </c>
      <c r="Q3" s="13">
        <f t="shared" ref="Q3" si="4">P3*$C$50</f>
        <v>2412.4499999999998</v>
      </c>
      <c r="R3" s="7">
        <v>22500</v>
      </c>
      <c r="S3" s="13">
        <f t="shared" ref="S3" si="5">R3*$C$50</f>
        <v>2412.4499999999998</v>
      </c>
      <c r="T3" s="7">
        <v>22500</v>
      </c>
      <c r="U3" s="13">
        <f t="shared" ref="U3" si="6">T3*$C$50</f>
        <v>2412.4499999999998</v>
      </c>
      <c r="V3" s="7">
        <v>22500</v>
      </c>
      <c r="W3" s="13">
        <f t="shared" ref="W3" si="7">V3*$C$50</f>
        <v>2412.4499999999998</v>
      </c>
      <c r="X3" s="7">
        <v>22500</v>
      </c>
      <c r="Y3" s="13">
        <f t="shared" ref="Y3" si="8">X3*$C$50</f>
        <v>2412.4499999999998</v>
      </c>
      <c r="Z3" s="7">
        <v>22500</v>
      </c>
      <c r="AA3" s="13">
        <f t="shared" ref="AA3" si="9">Z3*$C$50</f>
        <v>2412.4499999999998</v>
      </c>
      <c r="AB3" s="36">
        <f t="shared" ref="AB3:AB7" si="10">SUM(D3,F3,H3,J3,L3,N3,P3,R3,T3,V3,X3,Z3)</f>
        <v>270000</v>
      </c>
      <c r="AC3" s="20">
        <f t="shared" ref="AC3:AC4" si="11">SUM(E3,G3,I3,K3,M3,O3,Q3,S3,U3,W3,Y3,AA3)</f>
        <v>28949.400000000005</v>
      </c>
      <c r="AD3" s="79">
        <f t="shared" ref="AD3:AD47" si="12">SUM(AC3*0.9285)</f>
        <v>26879.517900000006</v>
      </c>
    </row>
    <row r="4" spans="1:31">
      <c r="A4" s="49"/>
      <c r="B4" s="48"/>
      <c r="C4" s="22" t="s">
        <v>36</v>
      </c>
      <c r="D4" s="7">
        <v>5000</v>
      </c>
      <c r="E4" s="13">
        <f>D4*$C$50</f>
        <v>536.1</v>
      </c>
      <c r="F4" s="7">
        <v>5000</v>
      </c>
      <c r="G4" s="13">
        <f>F4*$C$50</f>
        <v>536.1</v>
      </c>
      <c r="H4" s="7">
        <v>5000</v>
      </c>
      <c r="I4" s="13">
        <f t="shared" ref="I4" si="13">H4*$C$50</f>
        <v>536.1</v>
      </c>
      <c r="J4" s="7">
        <v>5000</v>
      </c>
      <c r="K4" s="13">
        <f t="shared" ref="K4" si="14">J4*$C$50</f>
        <v>536.1</v>
      </c>
      <c r="L4" s="7">
        <v>5000</v>
      </c>
      <c r="M4" s="13">
        <f>L4*$C$50</f>
        <v>536.1</v>
      </c>
      <c r="N4" s="7">
        <v>5000</v>
      </c>
      <c r="O4" s="13">
        <f t="shared" ref="O4" si="15">N4*$C$50</f>
        <v>536.1</v>
      </c>
      <c r="P4" s="7">
        <v>5000</v>
      </c>
      <c r="Q4" s="13">
        <f t="shared" ref="Q4" si="16">P4*$C$50</f>
        <v>536.1</v>
      </c>
      <c r="R4" s="7">
        <v>5000</v>
      </c>
      <c r="S4" s="13">
        <f t="shared" ref="S4" si="17">R4*$C$50</f>
        <v>536.1</v>
      </c>
      <c r="T4" s="7">
        <v>5000</v>
      </c>
      <c r="U4" s="13">
        <f t="shared" ref="U4" si="18">T4*$C$50</f>
        <v>536.1</v>
      </c>
      <c r="V4" s="7">
        <v>5000</v>
      </c>
      <c r="W4" s="13">
        <f t="shared" ref="W4" si="19">V4*$C$50</f>
        <v>536.1</v>
      </c>
      <c r="X4" s="7">
        <v>5000</v>
      </c>
      <c r="Y4" s="13">
        <f t="shared" ref="Y4" si="20">X4*$C$50</f>
        <v>536.1</v>
      </c>
      <c r="Z4" s="7">
        <v>5000</v>
      </c>
      <c r="AA4" s="13">
        <f>Z4*$C$50</f>
        <v>536.1</v>
      </c>
      <c r="AB4" s="36">
        <f t="shared" si="10"/>
        <v>60000</v>
      </c>
      <c r="AC4" s="20">
        <f t="shared" si="11"/>
        <v>6433.2000000000016</v>
      </c>
      <c r="AD4" s="79">
        <f t="shared" si="12"/>
        <v>5973.2262000000019</v>
      </c>
    </row>
    <row r="5" spans="1:31">
      <c r="A5" s="49"/>
      <c r="B5" s="48"/>
      <c r="C5" s="22" t="s">
        <v>47</v>
      </c>
      <c r="D5" s="12">
        <v>45000</v>
      </c>
      <c r="E5" s="13">
        <f>D5*$C$50</f>
        <v>4824.8999999999996</v>
      </c>
      <c r="F5" s="12">
        <v>45000</v>
      </c>
      <c r="G5" s="13">
        <f>F5*$C$50</f>
        <v>4824.8999999999996</v>
      </c>
      <c r="H5" s="12">
        <v>45000</v>
      </c>
      <c r="I5" s="13">
        <f>H5*$C$50</f>
        <v>4824.8999999999996</v>
      </c>
      <c r="J5" s="12">
        <v>45000</v>
      </c>
      <c r="K5" s="13">
        <f>J5*$C$50</f>
        <v>4824.8999999999996</v>
      </c>
      <c r="L5" s="12"/>
      <c r="M5" s="13">
        <f>L5*$C$50</f>
        <v>0</v>
      </c>
      <c r="N5" s="12">
        <v>45000</v>
      </c>
      <c r="O5" s="13">
        <f t="shared" ref="O5:O8" si="21">N5*$C$50</f>
        <v>4824.8999999999996</v>
      </c>
      <c r="P5" s="12">
        <v>45000</v>
      </c>
      <c r="Q5" s="13">
        <f t="shared" ref="Q5:Q8" si="22">P5*$C$50</f>
        <v>4824.8999999999996</v>
      </c>
      <c r="R5" s="12"/>
      <c r="S5" s="13">
        <f t="shared" ref="S5:S8" si="23">R5*$C$50</f>
        <v>0</v>
      </c>
      <c r="T5" s="12">
        <v>45000</v>
      </c>
      <c r="U5" s="13">
        <f t="shared" ref="U5:U8" si="24">T5*$C$50</f>
        <v>4824.8999999999996</v>
      </c>
      <c r="V5" s="12"/>
      <c r="W5" s="13">
        <f t="shared" ref="W5:W7" si="25">V5*$C$50</f>
        <v>0</v>
      </c>
      <c r="X5" s="12"/>
      <c r="Y5" s="13">
        <f>X5*$C$50</f>
        <v>0</v>
      </c>
      <c r="Z5" s="12"/>
      <c r="AA5" s="13">
        <f>Z5*$C$50</f>
        <v>0</v>
      </c>
      <c r="AB5" s="36">
        <f t="shared" si="10"/>
        <v>315000</v>
      </c>
      <c r="AC5" s="20">
        <f>SUM(E5,G5,I5,K5,M5,O5,Q5,S5,U5,W5,Y5,AA5)</f>
        <v>33774.300000000003</v>
      </c>
      <c r="AD5" s="79">
        <f>SUM(AC5*0.9285)</f>
        <v>31359.437550000002</v>
      </c>
    </row>
    <row r="6" spans="1:31">
      <c r="A6" s="49"/>
      <c r="B6" s="48"/>
      <c r="C6" s="22" t="s">
        <v>48</v>
      </c>
      <c r="D6" s="12">
        <v>9500</v>
      </c>
      <c r="E6" s="13">
        <f>D6*$C$50</f>
        <v>1018.5899999999999</v>
      </c>
      <c r="F6" s="12">
        <v>9500</v>
      </c>
      <c r="G6" s="13">
        <f>F6*$C$50</f>
        <v>1018.5899999999999</v>
      </c>
      <c r="H6" s="12">
        <v>9500</v>
      </c>
      <c r="I6" s="13">
        <f>H6*$C$50</f>
        <v>1018.5899999999999</v>
      </c>
      <c r="J6" s="12">
        <v>9500</v>
      </c>
      <c r="K6" s="13">
        <f>J6*$C$50</f>
        <v>1018.5899999999999</v>
      </c>
      <c r="L6" s="12">
        <v>9500</v>
      </c>
      <c r="M6" s="13">
        <f t="shared" ref="M6:M8" si="26">L6*$C$50</f>
        <v>1018.5899999999999</v>
      </c>
      <c r="N6" s="12">
        <v>9500</v>
      </c>
      <c r="O6" s="13">
        <f t="shared" si="21"/>
        <v>1018.5899999999999</v>
      </c>
      <c r="P6" s="12">
        <v>9500</v>
      </c>
      <c r="Q6" s="13">
        <f t="shared" si="22"/>
        <v>1018.5899999999999</v>
      </c>
      <c r="R6" s="12">
        <v>9500</v>
      </c>
      <c r="S6" s="13">
        <f t="shared" si="23"/>
        <v>1018.5899999999999</v>
      </c>
      <c r="T6" s="12">
        <v>9500</v>
      </c>
      <c r="U6" s="13">
        <f t="shared" si="24"/>
        <v>1018.5899999999999</v>
      </c>
      <c r="V6" s="12">
        <v>9500</v>
      </c>
      <c r="W6" s="13">
        <f t="shared" si="25"/>
        <v>1018.5899999999999</v>
      </c>
      <c r="X6" s="12">
        <v>9500</v>
      </c>
      <c r="Y6" s="13">
        <f>X6*$C$50</f>
        <v>1018.5899999999999</v>
      </c>
      <c r="Z6" s="12">
        <v>9500</v>
      </c>
      <c r="AA6" s="13">
        <f>Z6*$C$50</f>
        <v>1018.5899999999999</v>
      </c>
      <c r="AB6" s="36">
        <f t="shared" si="10"/>
        <v>114000</v>
      </c>
      <c r="AC6" s="20">
        <f t="shared" ref="AC6:AC7" si="27">SUM(E6,G6,I6,K6,M6,O6,Q6,S6,U6,W6,Y6,AA6)</f>
        <v>12223.08</v>
      </c>
      <c r="AD6" s="79">
        <f t="shared" si="12"/>
        <v>11349.129779999999</v>
      </c>
    </row>
    <row r="7" spans="1:31">
      <c r="A7" s="49"/>
      <c r="B7" s="48"/>
      <c r="C7" s="22" t="s">
        <v>49</v>
      </c>
      <c r="E7" s="13"/>
      <c r="F7" s="12">
        <v>3000</v>
      </c>
      <c r="G7" s="13">
        <f t="shared" ref="G7:G8" si="28">F7*$C$50</f>
        <v>321.65999999999997</v>
      </c>
      <c r="H7" s="12">
        <v>3000</v>
      </c>
      <c r="I7" s="13">
        <f t="shared" ref="I7:I8" si="29">H7*$C$50</f>
        <v>321.65999999999997</v>
      </c>
      <c r="J7" s="12">
        <v>3000</v>
      </c>
      <c r="K7" s="13">
        <f t="shared" ref="K7:K8" si="30">J7*$C$50</f>
        <v>321.65999999999997</v>
      </c>
      <c r="L7" s="12">
        <v>3000</v>
      </c>
      <c r="M7" s="13">
        <f t="shared" si="26"/>
        <v>321.65999999999997</v>
      </c>
      <c r="N7" s="12">
        <v>3000</v>
      </c>
      <c r="O7" s="13">
        <f t="shared" si="21"/>
        <v>321.65999999999997</v>
      </c>
      <c r="P7" s="12">
        <v>3000</v>
      </c>
      <c r="Q7" s="13">
        <f t="shared" si="22"/>
        <v>321.65999999999997</v>
      </c>
      <c r="R7" s="12">
        <v>3000</v>
      </c>
      <c r="S7" s="13">
        <f t="shared" si="23"/>
        <v>321.65999999999997</v>
      </c>
      <c r="T7" s="12">
        <v>3000</v>
      </c>
      <c r="U7" s="13">
        <f t="shared" si="24"/>
        <v>321.65999999999997</v>
      </c>
      <c r="V7" s="12">
        <v>3000</v>
      </c>
      <c r="W7" s="13">
        <f t="shared" si="25"/>
        <v>321.65999999999997</v>
      </c>
      <c r="X7" s="12">
        <v>3000</v>
      </c>
      <c r="Y7" s="13">
        <f>X7*$C$50</f>
        <v>321.65999999999997</v>
      </c>
      <c r="Z7" s="12">
        <v>3000</v>
      </c>
      <c r="AA7" s="13">
        <f>Z7*$C$50</f>
        <v>321.65999999999997</v>
      </c>
      <c r="AB7" s="36">
        <f t="shared" si="10"/>
        <v>33000</v>
      </c>
      <c r="AC7" s="20">
        <f t="shared" si="27"/>
        <v>3538.2599999999989</v>
      </c>
      <c r="AD7" s="79">
        <f>SUM(AC7*0.9285)</f>
        <v>3285.2744099999991</v>
      </c>
    </row>
    <row r="8" spans="1:31">
      <c r="A8" s="49"/>
      <c r="B8" s="48"/>
      <c r="C8" s="42" t="s">
        <v>37</v>
      </c>
      <c r="D8" s="7"/>
      <c r="E8" s="13"/>
      <c r="F8" s="7"/>
      <c r="G8" s="13">
        <f t="shared" si="28"/>
        <v>0</v>
      </c>
      <c r="H8" s="7"/>
      <c r="I8" s="13">
        <f t="shared" si="29"/>
        <v>0</v>
      </c>
      <c r="J8" s="7"/>
      <c r="K8" s="13">
        <f t="shared" si="30"/>
        <v>0</v>
      </c>
      <c r="L8" s="7"/>
      <c r="M8" s="13">
        <f t="shared" si="26"/>
        <v>0</v>
      </c>
      <c r="N8" s="7"/>
      <c r="O8" s="13">
        <f t="shared" si="21"/>
        <v>0</v>
      </c>
      <c r="P8" s="7"/>
      <c r="Q8" s="13">
        <f t="shared" si="22"/>
        <v>0</v>
      </c>
      <c r="R8" s="7"/>
      <c r="S8" s="13">
        <f t="shared" si="23"/>
        <v>0</v>
      </c>
      <c r="T8" s="7"/>
      <c r="U8" s="13">
        <f t="shared" si="24"/>
        <v>0</v>
      </c>
      <c r="V8" s="7"/>
      <c r="W8" s="13"/>
      <c r="X8" s="7"/>
      <c r="Y8" s="13">
        <f>X8*$C$50</f>
        <v>0</v>
      </c>
      <c r="Z8" s="7"/>
      <c r="AA8" s="13">
        <f>Z8*$C$50</f>
        <v>0</v>
      </c>
      <c r="AB8" s="37">
        <f>SUM(AB2:AB7)</f>
        <v>918000</v>
      </c>
      <c r="AC8" s="21">
        <f>SUM(AC2:AC5)</f>
        <v>82666.62000000001</v>
      </c>
      <c r="AD8" s="80">
        <f t="shared" si="12"/>
        <v>76755.956670000014</v>
      </c>
      <c r="AE8" s="9"/>
    </row>
    <row r="9" spans="1:31">
      <c r="A9" s="46" t="s">
        <v>3</v>
      </c>
      <c r="B9" s="50"/>
      <c r="C9" s="22" t="s">
        <v>4</v>
      </c>
      <c r="D9" s="7">
        <v>1000</v>
      </c>
      <c r="E9" s="13">
        <f t="shared" ref="E9:E16" si="31">D9*$C$50</f>
        <v>107.22</v>
      </c>
      <c r="F9" s="7">
        <v>1000</v>
      </c>
      <c r="G9" s="13">
        <f t="shared" ref="G9:G17" si="32">F9*$C$50</f>
        <v>107.22</v>
      </c>
      <c r="H9" s="7">
        <v>1000</v>
      </c>
      <c r="I9" s="13">
        <f t="shared" ref="I9" si="33">H9*$C$50</f>
        <v>107.22</v>
      </c>
      <c r="J9" s="7">
        <v>1000</v>
      </c>
      <c r="K9" s="13">
        <f t="shared" ref="K9" si="34">J9*$C$50</f>
        <v>107.22</v>
      </c>
      <c r="L9" s="7">
        <v>1000</v>
      </c>
      <c r="M9" s="13">
        <f t="shared" ref="M9" si="35">L9*$C$50</f>
        <v>107.22</v>
      </c>
      <c r="N9" s="7">
        <v>1000</v>
      </c>
      <c r="O9" s="13">
        <f t="shared" ref="O9" si="36">N9*$C$50</f>
        <v>107.22</v>
      </c>
      <c r="P9" s="7">
        <v>1000</v>
      </c>
      <c r="Q9" s="13">
        <f t="shared" ref="Q9" si="37">P9*$C$50</f>
        <v>107.22</v>
      </c>
      <c r="R9" s="7">
        <v>1000</v>
      </c>
      <c r="S9" s="13">
        <f t="shared" ref="S9" si="38">R9*$C$50</f>
        <v>107.22</v>
      </c>
      <c r="T9" s="7">
        <v>1000</v>
      </c>
      <c r="U9" s="13">
        <f t="shared" ref="U9" si="39">T9*$C$50</f>
        <v>107.22</v>
      </c>
      <c r="V9" s="7">
        <v>1000</v>
      </c>
      <c r="W9" s="13">
        <f t="shared" ref="W9" si="40">V9*$C$50</f>
        <v>107.22</v>
      </c>
      <c r="X9" s="7">
        <v>1000</v>
      </c>
      <c r="Y9" s="13">
        <f t="shared" ref="Y9" si="41">X9*$C$50</f>
        <v>107.22</v>
      </c>
      <c r="Z9" s="7">
        <v>1000</v>
      </c>
      <c r="AA9" s="13">
        <f t="shared" ref="AA9" si="42">Z9*$C$50</f>
        <v>107.22</v>
      </c>
      <c r="AB9" s="36">
        <f>SUM(D9,F9,H9,J9,L9,N9,P9,R9,T9,V9,X9,Z9)</f>
        <v>12000</v>
      </c>
      <c r="AC9" s="20">
        <f>SUM(E9,G9,I9,K9,M9,O9,Q9,S9,U9,W9,Y9,AA9)</f>
        <v>1286.6400000000001</v>
      </c>
      <c r="AD9" s="79">
        <f t="shared" si="12"/>
        <v>1194.6452400000001</v>
      </c>
      <c r="AE9" s="11"/>
    </row>
    <row r="10" spans="1:31">
      <c r="A10" s="49"/>
      <c r="B10" s="48"/>
      <c r="C10" s="22" t="s">
        <v>5</v>
      </c>
      <c r="D10" s="7">
        <v>750</v>
      </c>
      <c r="E10" s="13">
        <f t="shared" si="31"/>
        <v>80.414999999999992</v>
      </c>
      <c r="F10" s="7">
        <v>1000</v>
      </c>
      <c r="G10" s="13">
        <f t="shared" si="32"/>
        <v>107.22</v>
      </c>
      <c r="H10" s="7">
        <v>1000</v>
      </c>
      <c r="I10" s="13">
        <f t="shared" ref="I10" si="43">H10*$C$50</f>
        <v>107.22</v>
      </c>
      <c r="J10" s="7">
        <v>1000</v>
      </c>
      <c r="K10" s="13">
        <f t="shared" ref="K10" si="44">J10*$C$50</f>
        <v>107.22</v>
      </c>
      <c r="L10" s="7">
        <v>1000</v>
      </c>
      <c r="M10" s="13">
        <f t="shared" ref="M10" si="45">L10*$C$50</f>
        <v>107.22</v>
      </c>
      <c r="N10" s="7">
        <v>1000</v>
      </c>
      <c r="O10" s="13">
        <f t="shared" ref="O10" si="46">N10*$C$50</f>
        <v>107.22</v>
      </c>
      <c r="P10" s="7">
        <v>1000</v>
      </c>
      <c r="Q10" s="13">
        <f t="shared" ref="Q10" si="47">P10*$C$50</f>
        <v>107.22</v>
      </c>
      <c r="R10" s="7">
        <v>1000</v>
      </c>
      <c r="S10" s="13">
        <f t="shared" ref="S10" si="48">R10*$C$50</f>
        <v>107.22</v>
      </c>
      <c r="T10" s="7">
        <v>1000</v>
      </c>
      <c r="U10" s="13">
        <f t="shared" ref="U10" si="49">T10*$C$50</f>
        <v>107.22</v>
      </c>
      <c r="V10" s="7">
        <v>1000</v>
      </c>
      <c r="W10" s="13">
        <f t="shared" ref="W10" si="50">V10*$C$50</f>
        <v>107.22</v>
      </c>
      <c r="X10" s="7">
        <v>1000</v>
      </c>
      <c r="Y10" s="13">
        <f t="shared" ref="Y10" si="51">X10*$C$50</f>
        <v>107.22</v>
      </c>
      <c r="Z10" s="7">
        <v>1000</v>
      </c>
      <c r="AA10" s="13">
        <f t="shared" ref="AA10" si="52">Z10*$C$50</f>
        <v>107.22</v>
      </c>
      <c r="AB10" s="36">
        <f t="shared" ref="AB10:AB17" si="53">SUM(D10,F10,H10,J10,L10,N10,P10,R10,T10,V10,X10,Z10)</f>
        <v>11750</v>
      </c>
      <c r="AC10" s="20">
        <f t="shared" ref="AC10:AC17" si="54">SUM(E10,G10,I10,K10,M10,O10,Q10,S10,U10,W10,Y10,AA10)</f>
        <v>1259.8350000000003</v>
      </c>
      <c r="AD10" s="79">
        <f t="shared" si="12"/>
        <v>1169.7567975000002</v>
      </c>
    </row>
    <row r="11" spans="1:31">
      <c r="A11" s="49"/>
      <c r="B11" s="48"/>
      <c r="C11" s="22" t="s">
        <v>18</v>
      </c>
      <c r="D11" s="7">
        <v>1500</v>
      </c>
      <c r="E11" s="13">
        <f t="shared" si="31"/>
        <v>160.82999999999998</v>
      </c>
      <c r="F11" s="7">
        <v>1500</v>
      </c>
      <c r="G11" s="13">
        <f t="shared" si="32"/>
        <v>160.82999999999998</v>
      </c>
      <c r="H11" s="7">
        <v>1500</v>
      </c>
      <c r="I11" s="13">
        <f t="shared" ref="I11" si="55">H11*$C$50</f>
        <v>160.82999999999998</v>
      </c>
      <c r="J11" s="7">
        <v>1500</v>
      </c>
      <c r="K11" s="13">
        <f t="shared" ref="K11" si="56">J11*$C$50</f>
        <v>160.82999999999998</v>
      </c>
      <c r="L11" s="7">
        <v>1500</v>
      </c>
      <c r="M11" s="13">
        <f t="shared" ref="M11" si="57">L11*$C$50</f>
        <v>160.82999999999998</v>
      </c>
      <c r="N11" s="7">
        <v>1500</v>
      </c>
      <c r="O11" s="13">
        <f t="shared" ref="O11" si="58">N11*$C$50</f>
        <v>160.82999999999998</v>
      </c>
      <c r="P11" s="7">
        <v>1500</v>
      </c>
      <c r="Q11" s="13">
        <f t="shared" ref="Q11" si="59">P11*$C$50</f>
        <v>160.82999999999998</v>
      </c>
      <c r="R11" s="7">
        <v>1500</v>
      </c>
      <c r="S11" s="13">
        <f t="shared" ref="S11" si="60">R11*$C$50</f>
        <v>160.82999999999998</v>
      </c>
      <c r="T11" s="7">
        <v>1500</v>
      </c>
      <c r="U11" s="13">
        <f t="shared" ref="U11" si="61">T11*$C$50</f>
        <v>160.82999999999998</v>
      </c>
      <c r="V11" s="7">
        <v>1500</v>
      </c>
      <c r="W11" s="13">
        <f t="shared" ref="W11" si="62">V11*$C$50</f>
        <v>160.82999999999998</v>
      </c>
      <c r="X11" s="7">
        <v>1500</v>
      </c>
      <c r="Y11" s="13">
        <f t="shared" ref="Y11" si="63">X11*$C$50</f>
        <v>160.82999999999998</v>
      </c>
      <c r="Z11" s="7">
        <v>1500</v>
      </c>
      <c r="AA11" s="13">
        <f t="shared" ref="AA11" si="64">Z11*$C$50</f>
        <v>160.82999999999998</v>
      </c>
      <c r="AB11" s="36">
        <f t="shared" si="53"/>
        <v>18000</v>
      </c>
      <c r="AC11" s="20">
        <f t="shared" si="54"/>
        <v>1929.9599999999994</v>
      </c>
      <c r="AD11" s="79">
        <f t="shared" si="12"/>
        <v>1791.9678599999993</v>
      </c>
    </row>
    <row r="12" spans="1:31">
      <c r="A12" s="43"/>
      <c r="B12" s="48"/>
      <c r="C12" s="22" t="s">
        <v>6</v>
      </c>
      <c r="D12" s="7">
        <v>3000</v>
      </c>
      <c r="E12" s="13">
        <f t="shared" si="31"/>
        <v>321.65999999999997</v>
      </c>
      <c r="F12" s="7">
        <v>3500</v>
      </c>
      <c r="G12" s="13">
        <f t="shared" si="32"/>
        <v>375.27</v>
      </c>
      <c r="H12" s="7">
        <v>3500</v>
      </c>
      <c r="I12" s="13">
        <f t="shared" ref="I12" si="65">H12*$C$50</f>
        <v>375.27</v>
      </c>
      <c r="J12" s="7">
        <v>3500</v>
      </c>
      <c r="K12" s="13">
        <f t="shared" ref="K12" si="66">J12*$C$50</f>
        <v>375.27</v>
      </c>
      <c r="L12" s="7">
        <v>3500</v>
      </c>
      <c r="M12" s="13">
        <f t="shared" ref="M12" si="67">L12*$C$50</f>
        <v>375.27</v>
      </c>
      <c r="N12" s="7">
        <v>3500</v>
      </c>
      <c r="O12" s="13">
        <f t="shared" ref="O12" si="68">N12*$C$50</f>
        <v>375.27</v>
      </c>
      <c r="P12" s="7">
        <v>3500</v>
      </c>
      <c r="Q12" s="13">
        <f t="shared" ref="Q12" si="69">P12*$C$50</f>
        <v>375.27</v>
      </c>
      <c r="R12" s="7">
        <v>3500</v>
      </c>
      <c r="S12" s="13">
        <f t="shared" ref="S12" si="70">R12*$C$50</f>
        <v>375.27</v>
      </c>
      <c r="T12" s="7">
        <v>3500</v>
      </c>
      <c r="U12" s="13">
        <f t="shared" ref="U12" si="71">T12*$C$50</f>
        <v>375.27</v>
      </c>
      <c r="V12" s="7">
        <v>3500</v>
      </c>
      <c r="W12" s="13">
        <f t="shared" ref="W12" si="72">V12*$C$50</f>
        <v>375.27</v>
      </c>
      <c r="X12" s="7">
        <v>3500</v>
      </c>
      <c r="Y12" s="13">
        <f t="shared" ref="Y12" si="73">X12*$C$50</f>
        <v>375.27</v>
      </c>
      <c r="Z12" s="7">
        <v>3500</v>
      </c>
      <c r="AA12" s="13">
        <f t="shared" ref="AA12" si="74">Z12*$C$50</f>
        <v>375.27</v>
      </c>
      <c r="AB12" s="36">
        <f t="shared" si="53"/>
        <v>41500</v>
      </c>
      <c r="AC12" s="20">
        <f t="shared" si="54"/>
        <v>4449.6299999999992</v>
      </c>
      <c r="AD12" s="79">
        <f t="shared" si="12"/>
        <v>4131.4814549999992</v>
      </c>
    </row>
    <row r="13" spans="1:31">
      <c r="A13" s="49"/>
      <c r="B13" s="48"/>
      <c r="C13" s="22" t="s">
        <v>7</v>
      </c>
      <c r="D13" s="7">
        <v>6000</v>
      </c>
      <c r="E13" s="13">
        <f t="shared" si="31"/>
        <v>643.31999999999994</v>
      </c>
      <c r="F13" s="7">
        <v>6000</v>
      </c>
      <c r="G13" s="13">
        <f t="shared" si="32"/>
        <v>643.31999999999994</v>
      </c>
      <c r="H13" s="7">
        <v>6000</v>
      </c>
      <c r="I13" s="13">
        <f t="shared" ref="I13" si="75">H13*$C$50</f>
        <v>643.31999999999994</v>
      </c>
      <c r="J13" s="7">
        <f t="shared" ref="J13" si="76">+H13</f>
        <v>6000</v>
      </c>
      <c r="K13" s="13">
        <f t="shared" ref="K13" si="77">J13*$C$50</f>
        <v>643.31999999999994</v>
      </c>
      <c r="L13" s="7">
        <f t="shared" ref="L13" si="78">+J13</f>
        <v>6000</v>
      </c>
      <c r="M13" s="13">
        <f t="shared" ref="M13" si="79">L13*$C$50</f>
        <v>643.31999999999994</v>
      </c>
      <c r="N13" s="7">
        <f t="shared" ref="N13" si="80">+L13</f>
        <v>6000</v>
      </c>
      <c r="O13" s="13">
        <f t="shared" ref="O13" si="81">N13*$C$50</f>
        <v>643.31999999999994</v>
      </c>
      <c r="P13" s="7">
        <f t="shared" ref="P13" si="82">+N13</f>
        <v>6000</v>
      </c>
      <c r="Q13" s="13">
        <f t="shared" ref="Q13" si="83">P13*$C$50</f>
        <v>643.31999999999994</v>
      </c>
      <c r="R13" s="7">
        <f t="shared" ref="R13" si="84">+P13</f>
        <v>6000</v>
      </c>
      <c r="S13" s="13">
        <f t="shared" ref="S13" si="85">R13*$C$50</f>
        <v>643.31999999999994</v>
      </c>
      <c r="T13" s="7">
        <f t="shared" ref="T13" si="86">+R13</f>
        <v>6000</v>
      </c>
      <c r="U13" s="13">
        <f t="shared" ref="U13" si="87">T13*$C$50</f>
        <v>643.31999999999994</v>
      </c>
      <c r="V13" s="7">
        <f t="shared" ref="V13" si="88">+T13</f>
        <v>6000</v>
      </c>
      <c r="W13" s="13">
        <f t="shared" ref="W13" si="89">V13*$C$50</f>
        <v>643.31999999999994</v>
      </c>
      <c r="X13" s="7">
        <f t="shared" ref="X13" si="90">+V13</f>
        <v>6000</v>
      </c>
      <c r="Y13" s="13">
        <f t="shared" ref="Y13" si="91">X13*$C$50</f>
        <v>643.31999999999994</v>
      </c>
      <c r="Z13" s="7">
        <f t="shared" ref="Z13" si="92">+X13</f>
        <v>6000</v>
      </c>
      <c r="AA13" s="13">
        <f t="shared" ref="AA13" si="93">Z13*$C$50</f>
        <v>643.31999999999994</v>
      </c>
      <c r="AB13" s="36">
        <f t="shared" si="53"/>
        <v>72000</v>
      </c>
      <c r="AC13" s="20">
        <f t="shared" si="54"/>
        <v>7719.8399999999974</v>
      </c>
      <c r="AD13" s="79">
        <f t="shared" si="12"/>
        <v>7167.8714399999972</v>
      </c>
    </row>
    <row r="14" spans="1:31">
      <c r="A14" s="49"/>
      <c r="B14" s="48"/>
      <c r="C14" s="22" t="s">
        <v>8</v>
      </c>
      <c r="D14" s="7">
        <v>1500</v>
      </c>
      <c r="E14" s="13">
        <f t="shared" si="31"/>
        <v>160.82999999999998</v>
      </c>
      <c r="F14" s="7">
        <v>1500</v>
      </c>
      <c r="G14" s="13">
        <f t="shared" si="32"/>
        <v>160.82999999999998</v>
      </c>
      <c r="H14" s="7">
        <v>1500</v>
      </c>
      <c r="I14" s="13">
        <f t="shared" ref="I14" si="94">H14*$C$50</f>
        <v>160.82999999999998</v>
      </c>
      <c r="J14" s="7">
        <v>1500</v>
      </c>
      <c r="K14" s="13">
        <f t="shared" ref="K14" si="95">J14*$C$50</f>
        <v>160.82999999999998</v>
      </c>
      <c r="L14" s="7">
        <v>1500</v>
      </c>
      <c r="M14" s="13">
        <f t="shared" ref="M14" si="96">L14*$C$50</f>
        <v>160.82999999999998</v>
      </c>
      <c r="N14" s="7">
        <v>1500</v>
      </c>
      <c r="O14" s="13">
        <f t="shared" ref="O14" si="97">N14*$C$50</f>
        <v>160.82999999999998</v>
      </c>
      <c r="P14" s="7">
        <v>1500</v>
      </c>
      <c r="Q14" s="13">
        <f t="shared" ref="Q14" si="98">P14*$C$50</f>
        <v>160.82999999999998</v>
      </c>
      <c r="R14" s="7">
        <v>1500</v>
      </c>
      <c r="S14" s="13">
        <f t="shared" ref="S14" si="99">R14*$C$50</f>
        <v>160.82999999999998</v>
      </c>
      <c r="T14" s="7">
        <v>1500</v>
      </c>
      <c r="U14" s="13">
        <f t="shared" ref="U14" si="100">T14*$C$50</f>
        <v>160.82999999999998</v>
      </c>
      <c r="V14" s="7">
        <v>1500</v>
      </c>
      <c r="W14" s="13">
        <f t="shared" ref="W14" si="101">V14*$C$50</f>
        <v>160.82999999999998</v>
      </c>
      <c r="X14" s="7">
        <v>1500</v>
      </c>
      <c r="Y14" s="13">
        <f t="shared" ref="Y14" si="102">X14*$C$50</f>
        <v>160.82999999999998</v>
      </c>
      <c r="Z14" s="7">
        <v>1500</v>
      </c>
      <c r="AA14" s="13">
        <f t="shared" ref="AA14" si="103">Z14*$C$50</f>
        <v>160.82999999999998</v>
      </c>
      <c r="AB14" s="36">
        <f t="shared" si="53"/>
        <v>18000</v>
      </c>
      <c r="AC14" s="20">
        <f t="shared" si="54"/>
        <v>1929.9599999999994</v>
      </c>
      <c r="AD14" s="79">
        <f t="shared" si="12"/>
        <v>1791.9678599999993</v>
      </c>
    </row>
    <row r="15" spans="1:31">
      <c r="A15" s="49"/>
      <c r="B15" s="48"/>
      <c r="C15" s="22" t="s">
        <v>9</v>
      </c>
      <c r="D15" s="7">
        <v>2500</v>
      </c>
      <c r="E15" s="13">
        <f t="shared" si="31"/>
        <v>268.05</v>
      </c>
      <c r="F15" s="7">
        <v>2500</v>
      </c>
      <c r="G15" s="13">
        <f t="shared" si="32"/>
        <v>268.05</v>
      </c>
      <c r="H15" s="7">
        <v>2500</v>
      </c>
      <c r="I15" s="13">
        <f t="shared" ref="I15" si="104">H15*$C$50</f>
        <v>268.05</v>
      </c>
      <c r="J15" s="7">
        <v>2500</v>
      </c>
      <c r="K15" s="13">
        <f t="shared" ref="K15" si="105">J15*$C$50</f>
        <v>268.05</v>
      </c>
      <c r="L15" s="7">
        <v>2500</v>
      </c>
      <c r="M15" s="13">
        <f t="shared" ref="M15" si="106">L15*$C$50</f>
        <v>268.05</v>
      </c>
      <c r="N15" s="7">
        <v>2500</v>
      </c>
      <c r="O15" s="13">
        <f t="shared" ref="O15" si="107">N15*$C$50</f>
        <v>268.05</v>
      </c>
      <c r="P15" s="7">
        <v>2500</v>
      </c>
      <c r="Q15" s="13">
        <f t="shared" ref="Q15" si="108">P15*$C$50</f>
        <v>268.05</v>
      </c>
      <c r="R15" s="7">
        <v>2500</v>
      </c>
      <c r="S15" s="13">
        <f t="shared" ref="S15" si="109">R15*$C$50</f>
        <v>268.05</v>
      </c>
      <c r="T15" s="7">
        <v>2500</v>
      </c>
      <c r="U15" s="13">
        <f t="shared" ref="U15" si="110">T15*$C$50</f>
        <v>268.05</v>
      </c>
      <c r="V15" s="7">
        <v>2500</v>
      </c>
      <c r="W15" s="13">
        <f t="shared" ref="W15" si="111">V15*$C$50</f>
        <v>268.05</v>
      </c>
      <c r="X15" s="7">
        <v>2500</v>
      </c>
      <c r="Y15" s="13">
        <f t="shared" ref="Y15" si="112">X15*$C$50</f>
        <v>268.05</v>
      </c>
      <c r="Z15" s="7">
        <v>2500</v>
      </c>
      <c r="AA15" s="13">
        <f t="shared" ref="AA15" si="113">Z15*$C$50</f>
        <v>268.05</v>
      </c>
      <c r="AB15" s="36">
        <f t="shared" si="53"/>
        <v>30000</v>
      </c>
      <c r="AC15" s="20">
        <f t="shared" si="54"/>
        <v>3216.6000000000008</v>
      </c>
      <c r="AD15" s="79">
        <f t="shared" si="12"/>
        <v>2986.6131000000009</v>
      </c>
    </row>
    <row r="16" spans="1:31">
      <c r="A16" s="49"/>
      <c r="B16" s="48"/>
      <c r="C16" s="22" t="s">
        <v>10</v>
      </c>
      <c r="D16" s="7">
        <v>1100</v>
      </c>
      <c r="E16" s="13">
        <f t="shared" si="31"/>
        <v>117.94199999999999</v>
      </c>
      <c r="F16" s="7">
        <v>1100</v>
      </c>
      <c r="G16" s="13">
        <f t="shared" si="32"/>
        <v>117.94199999999999</v>
      </c>
      <c r="H16" s="7">
        <v>1100</v>
      </c>
      <c r="I16" s="13">
        <f t="shared" ref="I16" si="114">H16*$C$50</f>
        <v>117.94199999999999</v>
      </c>
      <c r="J16" s="7">
        <v>1100</v>
      </c>
      <c r="K16" s="13">
        <f t="shared" ref="K16" si="115">J16*$C$50</f>
        <v>117.94199999999999</v>
      </c>
      <c r="L16" s="7">
        <v>1100</v>
      </c>
      <c r="M16" s="13">
        <f t="shared" ref="M16" si="116">L16*$C$50</f>
        <v>117.94199999999999</v>
      </c>
      <c r="N16" s="7">
        <v>1100</v>
      </c>
      <c r="O16" s="13">
        <f t="shared" ref="O16" si="117">N16*$C$50</f>
        <v>117.94199999999999</v>
      </c>
      <c r="P16" s="7">
        <v>1100</v>
      </c>
      <c r="Q16" s="13">
        <f t="shared" ref="Q16" si="118">P16*$C$50</f>
        <v>117.94199999999999</v>
      </c>
      <c r="R16" s="7">
        <v>1100</v>
      </c>
      <c r="S16" s="13">
        <f t="shared" ref="S16" si="119">R16*$C$50</f>
        <v>117.94199999999999</v>
      </c>
      <c r="T16" s="7">
        <v>1100</v>
      </c>
      <c r="U16" s="13">
        <f t="shared" ref="U16" si="120">T16*$C$50</f>
        <v>117.94199999999999</v>
      </c>
      <c r="V16" s="7">
        <v>1100</v>
      </c>
      <c r="W16" s="13">
        <f t="shared" ref="W16" si="121">V16*$C$50</f>
        <v>117.94199999999999</v>
      </c>
      <c r="X16" s="7">
        <v>1100</v>
      </c>
      <c r="Y16" s="13">
        <f t="shared" ref="Y16" si="122">X16*$C$50</f>
        <v>117.94199999999999</v>
      </c>
      <c r="Z16" s="7">
        <v>1100</v>
      </c>
      <c r="AA16" s="13">
        <f t="shared" ref="AA16" si="123">Z16*$C$50</f>
        <v>117.94199999999999</v>
      </c>
      <c r="AB16" s="36">
        <f t="shared" si="53"/>
        <v>13200</v>
      </c>
      <c r="AC16" s="20">
        <f t="shared" si="54"/>
        <v>1415.3039999999999</v>
      </c>
      <c r="AD16" s="79">
        <f t="shared" si="12"/>
        <v>1314.1097639999998</v>
      </c>
    </row>
    <row r="17" spans="1:30">
      <c r="A17" s="49"/>
      <c r="B17" s="48"/>
      <c r="C17" s="22" t="s">
        <v>50</v>
      </c>
      <c r="D17" s="7"/>
      <c r="E17" s="13"/>
      <c r="F17" s="7">
        <v>30000</v>
      </c>
      <c r="G17" s="13">
        <f t="shared" si="32"/>
        <v>3216.6</v>
      </c>
      <c r="H17" s="7"/>
      <c r="I17" s="13"/>
      <c r="J17" s="7"/>
      <c r="K17" s="13"/>
      <c r="L17" s="7"/>
      <c r="M17" s="13"/>
      <c r="N17" s="7"/>
      <c r="O17" s="13"/>
      <c r="P17" s="7"/>
      <c r="Q17" s="13"/>
      <c r="R17" s="7"/>
      <c r="S17" s="13"/>
      <c r="T17" s="7"/>
      <c r="U17" s="13"/>
      <c r="V17" s="7"/>
      <c r="W17" s="13"/>
      <c r="X17" s="7"/>
      <c r="Y17" s="13"/>
      <c r="Z17" s="7"/>
      <c r="AA17" s="13"/>
      <c r="AB17" s="36">
        <f t="shared" si="53"/>
        <v>30000</v>
      </c>
      <c r="AC17" s="20">
        <f t="shared" si="54"/>
        <v>3216.6</v>
      </c>
      <c r="AD17" s="79">
        <f t="shared" si="12"/>
        <v>2986.6131</v>
      </c>
    </row>
    <row r="18" spans="1:30">
      <c r="A18" s="49"/>
      <c r="B18" s="48"/>
      <c r="C18" s="42" t="s">
        <v>37</v>
      </c>
      <c r="D18" s="7"/>
      <c r="E18" s="13"/>
      <c r="F18" s="6"/>
      <c r="G18" s="13"/>
      <c r="H18" s="6"/>
      <c r="I18" s="13"/>
      <c r="J18" s="6"/>
      <c r="K18" s="13"/>
      <c r="L18" s="6"/>
      <c r="M18" s="13"/>
      <c r="N18" s="6"/>
      <c r="O18" s="13"/>
      <c r="P18" s="6"/>
      <c r="Q18" s="13"/>
      <c r="R18" s="6"/>
      <c r="S18" s="13"/>
      <c r="T18" s="6"/>
      <c r="U18" s="13"/>
      <c r="V18" s="6"/>
      <c r="W18" s="13"/>
      <c r="X18" s="6"/>
      <c r="Y18" s="13"/>
      <c r="Z18" s="6"/>
      <c r="AA18" s="13"/>
      <c r="AB18" s="37">
        <f>SUM(AB9:AB17)</f>
        <v>246450</v>
      </c>
      <c r="AC18" s="21">
        <f>SUM(AC9:AC17)</f>
        <v>26424.368999999995</v>
      </c>
      <c r="AD18" s="80">
        <f t="shared" si="12"/>
        <v>24535.026616499996</v>
      </c>
    </row>
    <row r="19" spans="1:30">
      <c r="A19" s="46" t="s">
        <v>41</v>
      </c>
      <c r="B19" s="50"/>
      <c r="C19" s="22" t="s">
        <v>11</v>
      </c>
      <c r="D19" s="12">
        <v>5000</v>
      </c>
      <c r="E19" s="13">
        <f>D19*$C$50</f>
        <v>536.1</v>
      </c>
      <c r="F19" s="12">
        <f t="shared" ref="F19" si="124">+D19</f>
        <v>5000</v>
      </c>
      <c r="G19" s="13">
        <f>F19*$C$50</f>
        <v>536.1</v>
      </c>
      <c r="H19" s="12">
        <f t="shared" ref="H19" si="125">+F19</f>
        <v>5000</v>
      </c>
      <c r="I19" s="13">
        <f t="shared" ref="I19" si="126">H19*$C$50</f>
        <v>536.1</v>
      </c>
      <c r="J19" s="12">
        <f t="shared" ref="J19" si="127">+H19</f>
        <v>5000</v>
      </c>
      <c r="K19" s="13">
        <f t="shared" ref="K19" si="128">J19*$C$50</f>
        <v>536.1</v>
      </c>
      <c r="L19" s="12">
        <f t="shared" ref="L19" si="129">+J19</f>
        <v>5000</v>
      </c>
      <c r="M19" s="13">
        <f t="shared" ref="M19" si="130">L19*$C$50</f>
        <v>536.1</v>
      </c>
      <c r="N19" s="12">
        <f t="shared" ref="N19" si="131">+L19</f>
        <v>5000</v>
      </c>
      <c r="O19" s="13">
        <f t="shared" ref="O19" si="132">N19*$C$50</f>
        <v>536.1</v>
      </c>
      <c r="P19" s="12">
        <f t="shared" ref="P19" si="133">+N19</f>
        <v>5000</v>
      </c>
      <c r="Q19" s="13">
        <f t="shared" ref="Q19" si="134">P19*$C$50</f>
        <v>536.1</v>
      </c>
      <c r="R19" s="12">
        <f t="shared" ref="R19" si="135">+P19</f>
        <v>5000</v>
      </c>
      <c r="S19" s="13">
        <f t="shared" ref="S19" si="136">R19*$C$50</f>
        <v>536.1</v>
      </c>
      <c r="T19" s="12">
        <f t="shared" ref="T19" si="137">+R19</f>
        <v>5000</v>
      </c>
      <c r="U19" s="13">
        <f t="shared" ref="U19" si="138">T19*$C$50</f>
        <v>536.1</v>
      </c>
      <c r="V19" s="12">
        <f t="shared" ref="V19" si="139">+T19</f>
        <v>5000</v>
      </c>
      <c r="W19" s="13">
        <f t="shared" ref="W19" si="140">V19*$C$50</f>
        <v>536.1</v>
      </c>
      <c r="X19" s="12">
        <f t="shared" ref="X19" si="141">+V19</f>
        <v>5000</v>
      </c>
      <c r="Y19" s="13">
        <f t="shared" ref="Y19" si="142">X19*$C$50</f>
        <v>536.1</v>
      </c>
      <c r="Z19" s="12">
        <f>+X19</f>
        <v>5000</v>
      </c>
      <c r="AA19" s="13">
        <f t="shared" ref="AA19" si="143">Z19*$C$50</f>
        <v>536.1</v>
      </c>
      <c r="AB19" s="36">
        <f t="shared" ref="AB19:AB20" si="144">SUM(D19,F19,H19,J19,L19,N19,P19,R19,T19,V19,X19,Z19)</f>
        <v>60000</v>
      </c>
      <c r="AC19" s="20">
        <f>SUM(E19,G19,I19,K19,M19,O19,Q19,S19,U19,W19,Y19,AA19)</f>
        <v>6433.2000000000016</v>
      </c>
      <c r="AD19" s="79">
        <f t="shared" si="12"/>
        <v>5973.2262000000019</v>
      </c>
    </row>
    <row r="20" spans="1:30">
      <c r="A20" s="49"/>
      <c r="B20" s="48"/>
      <c r="C20" s="22" t="s">
        <v>12</v>
      </c>
      <c r="D20" s="12">
        <v>1000</v>
      </c>
      <c r="E20" s="13">
        <f>D20*$C$50</f>
        <v>107.22</v>
      </c>
      <c r="F20" s="12">
        <v>1000</v>
      </c>
      <c r="G20" s="13">
        <f>F20*$C$50</f>
        <v>107.22</v>
      </c>
      <c r="H20" s="12">
        <v>1000</v>
      </c>
      <c r="I20" s="13">
        <f t="shared" ref="I20" si="145">H20*$C$50</f>
        <v>107.22</v>
      </c>
      <c r="J20" s="12">
        <v>2000</v>
      </c>
      <c r="K20" s="13">
        <f t="shared" ref="K20" si="146">J20*$C$50</f>
        <v>214.44</v>
      </c>
      <c r="L20" s="12">
        <v>2000</v>
      </c>
      <c r="M20" s="13">
        <f t="shared" ref="M20" si="147">L20*$C$50</f>
        <v>214.44</v>
      </c>
      <c r="N20" s="12">
        <v>2000</v>
      </c>
      <c r="O20" s="13">
        <f t="shared" ref="O20" si="148">N20*$C$50</f>
        <v>214.44</v>
      </c>
      <c r="P20" s="12">
        <v>2000</v>
      </c>
      <c r="Q20" s="13">
        <f t="shared" ref="Q20" si="149">P20*$C$50</f>
        <v>214.44</v>
      </c>
      <c r="R20" s="12">
        <v>2000</v>
      </c>
      <c r="S20" s="13">
        <f t="shared" ref="S20" si="150">R20*$C$50</f>
        <v>214.44</v>
      </c>
      <c r="T20" s="12">
        <v>2000</v>
      </c>
      <c r="U20" s="13">
        <f t="shared" ref="U20" si="151">T20*$C$50</f>
        <v>214.44</v>
      </c>
      <c r="V20" s="12">
        <v>1000</v>
      </c>
      <c r="W20" s="13">
        <f t="shared" ref="W20" si="152">V20*$C$50</f>
        <v>107.22</v>
      </c>
      <c r="X20" s="12">
        <v>2000</v>
      </c>
      <c r="Y20" s="13">
        <f t="shared" ref="Y20" si="153">X20*$C$50</f>
        <v>214.44</v>
      </c>
      <c r="Z20" s="12">
        <v>1000</v>
      </c>
      <c r="AA20" s="13">
        <f t="shared" ref="AA20" si="154">Z20*$C$50</f>
        <v>107.22</v>
      </c>
      <c r="AB20" s="36">
        <f t="shared" si="144"/>
        <v>19000</v>
      </c>
      <c r="AC20" s="20">
        <f>SUM(E20,G20,I20,K20,M20,O20,Q20,S20,U20,W20,Y20,AA20)</f>
        <v>2037.1800000000003</v>
      </c>
      <c r="AD20" s="79">
        <f t="shared" si="12"/>
        <v>1891.5216300000002</v>
      </c>
    </row>
    <row r="21" spans="1:30">
      <c r="A21" s="49"/>
      <c r="B21" s="48"/>
      <c r="C21" s="42" t="s">
        <v>37</v>
      </c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37">
        <f>SUM(AB19:AB20)</f>
        <v>79000</v>
      </c>
      <c r="AC21" s="21">
        <f>SUM(AC19:AC20)</f>
        <v>8470.380000000001</v>
      </c>
      <c r="AD21" s="80">
        <f t="shared" si="12"/>
        <v>7864.7478300000012</v>
      </c>
    </row>
    <row r="22" spans="1:30">
      <c r="A22" s="51" t="s">
        <v>42</v>
      </c>
      <c r="B22" s="50"/>
      <c r="C22" s="22" t="s">
        <v>53</v>
      </c>
      <c r="D22" s="12"/>
      <c r="E22" s="13">
        <f>D22*$C$50</f>
        <v>0</v>
      </c>
      <c r="F22" s="12">
        <v>2000</v>
      </c>
      <c r="G22" s="13">
        <f>F22*$C$50</f>
        <v>214.44</v>
      </c>
      <c r="H22" s="12">
        <v>2000</v>
      </c>
      <c r="I22" s="13">
        <f t="shared" ref="I22" si="155">H22*$C$50</f>
        <v>214.44</v>
      </c>
      <c r="J22" s="12">
        <v>2000</v>
      </c>
      <c r="K22" s="13">
        <f t="shared" ref="K22" si="156">J22*$C$50</f>
        <v>214.44</v>
      </c>
      <c r="L22" s="12"/>
      <c r="M22" s="13">
        <f t="shared" ref="M22" si="157">L22*$C$50</f>
        <v>0</v>
      </c>
      <c r="N22" s="12">
        <v>2000</v>
      </c>
      <c r="O22" s="13">
        <f t="shared" ref="O22" si="158">N22*$C$50</f>
        <v>214.44</v>
      </c>
      <c r="P22" s="12">
        <v>2000</v>
      </c>
      <c r="Q22" s="13">
        <f t="shared" ref="Q22" si="159">P22*$C$50</f>
        <v>214.44</v>
      </c>
      <c r="R22" s="12"/>
      <c r="S22" s="13">
        <f t="shared" ref="S22" si="160">R22*$C$50</f>
        <v>0</v>
      </c>
      <c r="T22" s="12">
        <v>2000</v>
      </c>
      <c r="U22" s="13">
        <f t="shared" ref="U22" si="161">T22*$C$50</f>
        <v>214.44</v>
      </c>
      <c r="V22" s="12"/>
      <c r="W22" s="13">
        <f t="shared" ref="W22" si="162">V22*$C$50</f>
        <v>0</v>
      </c>
      <c r="X22" s="7"/>
      <c r="Y22" s="13">
        <f t="shared" ref="Y22" si="163">X22*$C$50</f>
        <v>0</v>
      </c>
      <c r="Z22" s="12"/>
      <c r="AA22" s="13">
        <f t="shared" ref="AA22" si="164">Z22*$C$50</f>
        <v>0</v>
      </c>
      <c r="AB22" s="36">
        <f t="shared" ref="AB22:AB39" si="165">SUM(D22,F22,H22,J22,L22,N22,P22,R22,T22,V22,X22,Z22)</f>
        <v>12000</v>
      </c>
      <c r="AC22" s="20">
        <f>SUM(E22,G22,I22,K22,M22,O22,Q22,S22,U22,W22,Y22,AA22)</f>
        <v>1286.6400000000001</v>
      </c>
      <c r="AD22" s="79">
        <f t="shared" si="12"/>
        <v>1194.6452400000001</v>
      </c>
    </row>
    <row r="23" spans="1:30">
      <c r="A23" s="52"/>
      <c r="B23" s="48"/>
      <c r="C23" s="22" t="s">
        <v>54</v>
      </c>
      <c r="D23" s="12"/>
      <c r="E23" s="13">
        <f>D23*$C$50</f>
        <v>0</v>
      </c>
      <c r="F23" s="12">
        <v>2000</v>
      </c>
      <c r="G23" s="13">
        <f>F23*$C$50</f>
        <v>214.44</v>
      </c>
      <c r="H23" s="12">
        <v>2000</v>
      </c>
      <c r="I23" s="13">
        <f t="shared" ref="I23" si="166">H23*$C$50</f>
        <v>214.44</v>
      </c>
      <c r="J23" s="12">
        <v>2000</v>
      </c>
      <c r="K23" s="13">
        <f t="shared" ref="K23" si="167">J23*$C$50</f>
        <v>214.44</v>
      </c>
      <c r="L23" s="12"/>
      <c r="M23" s="13">
        <f t="shared" ref="M23" si="168">L23*$C$50</f>
        <v>0</v>
      </c>
      <c r="N23" s="12">
        <v>2000</v>
      </c>
      <c r="O23" s="13">
        <f t="shared" ref="O23" si="169">N23*$C$50</f>
        <v>214.44</v>
      </c>
      <c r="P23" s="12">
        <v>2000</v>
      </c>
      <c r="Q23" s="13">
        <f t="shared" ref="Q23" si="170">P23*$C$50</f>
        <v>214.44</v>
      </c>
      <c r="R23" s="12"/>
      <c r="S23" s="13">
        <f t="shared" ref="S23" si="171">R23*$C$50</f>
        <v>0</v>
      </c>
      <c r="T23" s="12">
        <v>2000</v>
      </c>
      <c r="U23" s="13">
        <f t="shared" ref="U23" si="172">T23*$C$50</f>
        <v>214.44</v>
      </c>
      <c r="V23" s="12"/>
      <c r="W23" s="13">
        <f t="shared" ref="W23" si="173">V23*$C$50</f>
        <v>0</v>
      </c>
      <c r="X23" s="7"/>
      <c r="Y23" s="13">
        <f t="shared" ref="Y23" si="174">X23*$C$50</f>
        <v>0</v>
      </c>
      <c r="Z23" s="12"/>
      <c r="AA23" s="13">
        <f t="shared" ref="AA23" si="175">Z23*$C$50</f>
        <v>0</v>
      </c>
      <c r="AB23" s="36">
        <f t="shared" si="165"/>
        <v>12000</v>
      </c>
      <c r="AC23" s="20">
        <f t="shared" ref="AC23:AC39" si="176">SUM(E23,G23,I23,K23,M23,O23,Q23,S23,U23,W23,Y23,AA23)</f>
        <v>1286.6400000000001</v>
      </c>
      <c r="AD23" s="79">
        <f t="shared" si="12"/>
        <v>1194.6452400000001</v>
      </c>
    </row>
    <row r="24" spans="1:30">
      <c r="A24" s="49"/>
      <c r="B24" s="48"/>
      <c r="C24" s="22" t="s">
        <v>51</v>
      </c>
      <c r="D24" s="12"/>
      <c r="E24" s="13">
        <f>D24*$C$50</f>
        <v>0</v>
      </c>
      <c r="F24" s="12">
        <v>2000</v>
      </c>
      <c r="G24" s="13">
        <f>F24*$C$50</f>
        <v>214.44</v>
      </c>
      <c r="H24" s="12">
        <v>2000</v>
      </c>
      <c r="I24" s="13">
        <f t="shared" ref="I24" si="177">H24*$C$50</f>
        <v>214.44</v>
      </c>
      <c r="J24" s="12">
        <v>2000</v>
      </c>
      <c r="K24" s="13">
        <f t="shared" ref="K24" si="178">J24*$C$50</f>
        <v>214.44</v>
      </c>
      <c r="L24" s="12"/>
      <c r="M24" s="13">
        <f t="shared" ref="M24" si="179">L24*$C$50</f>
        <v>0</v>
      </c>
      <c r="N24" s="12">
        <v>2000</v>
      </c>
      <c r="O24" s="13">
        <f t="shared" ref="O24" si="180">N24*$C$50</f>
        <v>214.44</v>
      </c>
      <c r="P24" s="12">
        <v>2000</v>
      </c>
      <c r="Q24" s="13">
        <f t="shared" ref="Q24" si="181">P24*$C$50</f>
        <v>214.44</v>
      </c>
      <c r="R24" s="12"/>
      <c r="S24" s="13">
        <f t="shared" ref="S24" si="182">R24*$C$50</f>
        <v>0</v>
      </c>
      <c r="T24" s="12">
        <v>2000</v>
      </c>
      <c r="U24" s="13">
        <f t="shared" ref="U24" si="183">T24*$C$50</f>
        <v>214.44</v>
      </c>
      <c r="V24" s="12"/>
      <c r="W24" s="13">
        <f t="shared" ref="W24" si="184">V24*$C$50</f>
        <v>0</v>
      </c>
      <c r="X24" s="7"/>
      <c r="Y24" s="13">
        <f t="shared" ref="Y24" si="185">X24*$C$50</f>
        <v>0</v>
      </c>
      <c r="Z24" s="12"/>
      <c r="AA24" s="13">
        <f t="shared" ref="AA24" si="186">Z24*$C$50</f>
        <v>0</v>
      </c>
      <c r="AB24" s="36">
        <f t="shared" si="165"/>
        <v>12000</v>
      </c>
      <c r="AC24" s="20">
        <f t="shared" si="176"/>
        <v>1286.6400000000001</v>
      </c>
      <c r="AD24" s="79">
        <f t="shared" si="12"/>
        <v>1194.6452400000001</v>
      </c>
    </row>
    <row r="25" spans="1:30">
      <c r="A25" s="49"/>
      <c r="B25" s="48"/>
      <c r="C25" s="22" t="s">
        <v>52</v>
      </c>
      <c r="D25" s="12"/>
      <c r="E25" s="13">
        <f>D25*$C$50</f>
        <v>0</v>
      </c>
      <c r="F25" s="12">
        <v>4000</v>
      </c>
      <c r="G25" s="13">
        <f>F25*$C$50</f>
        <v>428.88</v>
      </c>
      <c r="H25" s="12">
        <v>4000</v>
      </c>
      <c r="I25" s="13">
        <f t="shared" ref="I25" si="187">H25*$C$50</f>
        <v>428.88</v>
      </c>
      <c r="J25" s="12">
        <v>4000</v>
      </c>
      <c r="K25" s="13">
        <f t="shared" ref="K25" si="188">J25*$C$50</f>
        <v>428.88</v>
      </c>
      <c r="L25" s="12"/>
      <c r="M25" s="13">
        <f t="shared" ref="M25" si="189">L25*$C$50</f>
        <v>0</v>
      </c>
      <c r="N25" s="12">
        <v>4000</v>
      </c>
      <c r="O25" s="13">
        <f t="shared" ref="O25" si="190">N25*$C$50</f>
        <v>428.88</v>
      </c>
      <c r="P25" s="12">
        <v>4000</v>
      </c>
      <c r="Q25" s="13">
        <f t="shared" ref="Q25" si="191">P25*$C$50</f>
        <v>428.88</v>
      </c>
      <c r="R25" s="12"/>
      <c r="S25" s="13">
        <f t="shared" ref="S25" si="192">R25*$C$50</f>
        <v>0</v>
      </c>
      <c r="T25" s="12">
        <v>4000</v>
      </c>
      <c r="U25" s="13">
        <f t="shared" ref="U25" si="193">T25*$C$50</f>
        <v>428.88</v>
      </c>
      <c r="V25" s="12"/>
      <c r="W25" s="13">
        <f t="shared" ref="W25" si="194">V25*$C$50</f>
        <v>0</v>
      </c>
      <c r="X25" s="7"/>
      <c r="Y25" s="13">
        <f t="shared" ref="Y25" si="195">X25*$C$50</f>
        <v>0</v>
      </c>
      <c r="Z25" s="12"/>
      <c r="AA25" s="13">
        <f t="shared" ref="AA25" si="196">Z25*$C$50</f>
        <v>0</v>
      </c>
      <c r="AB25" s="36">
        <f t="shared" si="165"/>
        <v>24000</v>
      </c>
      <c r="AC25" s="20">
        <f t="shared" si="176"/>
        <v>2573.2800000000002</v>
      </c>
      <c r="AD25" s="79">
        <f t="shared" si="12"/>
        <v>2389.2904800000001</v>
      </c>
    </row>
    <row r="26" spans="1:30">
      <c r="A26" s="49"/>
      <c r="B26" s="48"/>
      <c r="C26" s="22" t="s">
        <v>56</v>
      </c>
      <c r="D26" s="12">
        <v>2500</v>
      </c>
      <c r="E26" s="13">
        <f>D26*$C$50</f>
        <v>268.05</v>
      </c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7"/>
      <c r="Y26" s="13"/>
      <c r="Z26" s="12"/>
      <c r="AA26" s="13"/>
      <c r="AB26" s="36">
        <f t="shared" si="165"/>
        <v>2500</v>
      </c>
      <c r="AC26" s="20">
        <f t="shared" si="176"/>
        <v>268.05</v>
      </c>
      <c r="AD26" s="79">
        <f t="shared" si="12"/>
        <v>248.88442500000002</v>
      </c>
    </row>
    <row r="27" spans="1:30">
      <c r="A27" s="49"/>
      <c r="B27" s="48"/>
      <c r="C27" s="42" t="s">
        <v>37</v>
      </c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3"/>
      <c r="V27" s="12"/>
      <c r="W27" s="13"/>
      <c r="X27" s="7"/>
      <c r="Y27" s="13"/>
      <c r="Z27" s="12"/>
      <c r="AA27" s="13"/>
      <c r="AB27" s="37">
        <f>SUM(AB22:AB26)</f>
        <v>62500</v>
      </c>
      <c r="AC27" s="60">
        <f>SUM(AC22:AC26)</f>
        <v>6701.2500000000009</v>
      </c>
      <c r="AD27" s="80">
        <f t="shared" si="12"/>
        <v>6222.1106250000012</v>
      </c>
    </row>
    <row r="28" spans="1:30">
      <c r="A28" s="51" t="s">
        <v>55</v>
      </c>
      <c r="B28" s="50"/>
      <c r="C28" s="22" t="s">
        <v>57</v>
      </c>
      <c r="D28" s="12"/>
      <c r="E28" s="13">
        <f t="shared" ref="E28:E34" si="197">D28*$C$50</f>
        <v>0</v>
      </c>
      <c r="F28" s="12"/>
      <c r="G28" s="13">
        <f t="shared" ref="G28:G35" si="198">F28*$C$50</f>
        <v>0</v>
      </c>
      <c r="H28" s="12"/>
      <c r="I28" s="13">
        <f t="shared" ref="I28" si="199">H28*$C$50</f>
        <v>0</v>
      </c>
      <c r="J28" s="12"/>
      <c r="K28" s="13">
        <f t="shared" ref="K28" si="200">J28*$C$50</f>
        <v>0</v>
      </c>
      <c r="L28" s="12"/>
      <c r="M28" s="13">
        <f t="shared" ref="M28" si="201">L28*$C$50</f>
        <v>0</v>
      </c>
      <c r="N28" s="12">
        <v>2000</v>
      </c>
      <c r="O28" s="13">
        <f t="shared" ref="O28" si="202">N28*$C$50</f>
        <v>214.44</v>
      </c>
      <c r="P28" s="12"/>
      <c r="Q28" s="13">
        <f t="shared" ref="Q28" si="203">P28*$C$50</f>
        <v>0</v>
      </c>
      <c r="R28" s="12"/>
      <c r="S28" s="13">
        <f t="shared" ref="S28" si="204">R28*$C$50</f>
        <v>0</v>
      </c>
      <c r="T28" s="12"/>
      <c r="U28" s="13">
        <f t="shared" ref="U28" si="205">T28*$C$50</f>
        <v>0</v>
      </c>
      <c r="V28" s="12"/>
      <c r="W28" s="13">
        <f t="shared" ref="W28" si="206">V28*$C$50</f>
        <v>0</v>
      </c>
      <c r="X28" s="7">
        <v>2000</v>
      </c>
      <c r="Y28" s="13">
        <f t="shared" ref="Y28" si="207">X28*$C$50</f>
        <v>214.44</v>
      </c>
      <c r="Z28" s="12"/>
      <c r="AA28" s="13">
        <f t="shared" ref="AA28" si="208">Z28*$C$50</f>
        <v>0</v>
      </c>
      <c r="AB28" s="36">
        <f t="shared" si="165"/>
        <v>4000</v>
      </c>
      <c r="AC28" s="20">
        <f t="shared" si="176"/>
        <v>428.88</v>
      </c>
      <c r="AD28" s="79">
        <f t="shared" si="12"/>
        <v>398.21508</v>
      </c>
    </row>
    <row r="29" spans="1:30">
      <c r="A29" s="49"/>
      <c r="B29" s="48"/>
      <c r="C29" s="22" t="s">
        <v>19</v>
      </c>
      <c r="D29" s="12">
        <v>2000</v>
      </c>
      <c r="E29" s="13">
        <f t="shared" si="197"/>
        <v>214.44</v>
      </c>
      <c r="F29" s="12"/>
      <c r="G29" s="13">
        <f t="shared" si="198"/>
        <v>0</v>
      </c>
      <c r="H29" s="12"/>
      <c r="I29" s="13">
        <f t="shared" ref="I29" si="209">H29*$C$50</f>
        <v>0</v>
      </c>
      <c r="J29" s="12"/>
      <c r="K29" s="13">
        <f t="shared" ref="K29" si="210">J29*$C$50</f>
        <v>0</v>
      </c>
      <c r="L29" s="12"/>
      <c r="M29" s="13">
        <f t="shared" ref="M29" si="211">L29*$C$50</f>
        <v>0</v>
      </c>
      <c r="N29" s="12"/>
      <c r="O29" s="13">
        <f t="shared" ref="O29" si="212">N29*$C$50</f>
        <v>0</v>
      </c>
      <c r="P29" s="12"/>
      <c r="Q29" s="13">
        <f t="shared" ref="Q29" si="213">P29*$C$50</f>
        <v>0</v>
      </c>
      <c r="R29" s="12"/>
      <c r="S29" s="13">
        <f t="shared" ref="S29" si="214">R29*$C$50</f>
        <v>0</v>
      </c>
      <c r="T29" s="12"/>
      <c r="U29" s="13">
        <f t="shared" ref="U29" si="215">T29*$C$50</f>
        <v>0</v>
      </c>
      <c r="V29" s="12"/>
      <c r="W29" s="13">
        <f t="shared" ref="W29" si="216">V29*$C$50</f>
        <v>0</v>
      </c>
      <c r="X29" s="12"/>
      <c r="Y29" s="13">
        <f t="shared" ref="Y29" si="217">X29*$C$50</f>
        <v>0</v>
      </c>
      <c r="Z29" s="12"/>
      <c r="AA29" s="13">
        <f t="shared" ref="AA29" si="218">Z29*$C$50</f>
        <v>0</v>
      </c>
      <c r="AB29" s="36">
        <f t="shared" si="165"/>
        <v>2000</v>
      </c>
      <c r="AC29" s="20">
        <f t="shared" si="176"/>
        <v>214.44</v>
      </c>
      <c r="AD29" s="79">
        <f t="shared" si="12"/>
        <v>199.10754</v>
      </c>
    </row>
    <row r="30" spans="1:30">
      <c r="A30" s="49"/>
      <c r="B30" s="48"/>
      <c r="C30" s="22" t="s">
        <v>34</v>
      </c>
      <c r="D30" s="12"/>
      <c r="E30" s="13">
        <f t="shared" si="197"/>
        <v>0</v>
      </c>
      <c r="F30" s="12">
        <v>3000</v>
      </c>
      <c r="G30" s="13">
        <f t="shared" si="198"/>
        <v>321.65999999999997</v>
      </c>
      <c r="H30" s="12"/>
      <c r="I30" s="13">
        <f t="shared" ref="I30" si="219">H30*$C$50</f>
        <v>0</v>
      </c>
      <c r="J30" s="12">
        <v>3000</v>
      </c>
      <c r="K30" s="13">
        <f t="shared" ref="K30" si="220">J30*$C$50</f>
        <v>321.65999999999997</v>
      </c>
      <c r="L30" s="12"/>
      <c r="M30" s="13">
        <f t="shared" ref="M30" si="221">L30*$C$50</f>
        <v>0</v>
      </c>
      <c r="N30" s="12">
        <v>3000</v>
      </c>
      <c r="O30" s="13">
        <f t="shared" ref="O30" si="222">N30*$C$50</f>
        <v>321.65999999999997</v>
      </c>
      <c r="P30" s="12"/>
      <c r="Q30" s="13">
        <f t="shared" ref="Q30" si="223">P30*$C$50</f>
        <v>0</v>
      </c>
      <c r="R30" s="12">
        <v>3000</v>
      </c>
      <c r="S30" s="13">
        <f t="shared" ref="S30" si="224">R30*$C$50</f>
        <v>321.65999999999997</v>
      </c>
      <c r="T30" s="12"/>
      <c r="U30" s="13">
        <f t="shared" ref="U30" si="225">T30*$C$50</f>
        <v>0</v>
      </c>
      <c r="V30" s="12"/>
      <c r="W30" s="13">
        <f t="shared" ref="W30" si="226">V30*$C$50</f>
        <v>0</v>
      </c>
      <c r="X30" s="12"/>
      <c r="Y30" s="13">
        <f t="shared" ref="Y30" si="227">X30*$C$50</f>
        <v>0</v>
      </c>
      <c r="Z30" s="12"/>
      <c r="AA30" s="13">
        <f t="shared" ref="AA30" si="228">Z30*$C$50</f>
        <v>0</v>
      </c>
      <c r="AB30" s="36">
        <f t="shared" si="165"/>
        <v>12000</v>
      </c>
      <c r="AC30" s="20">
        <f t="shared" si="176"/>
        <v>1286.6399999999999</v>
      </c>
      <c r="AD30" s="79">
        <f t="shared" si="12"/>
        <v>1194.6452399999998</v>
      </c>
    </row>
    <row r="31" spans="1:30">
      <c r="A31" s="49"/>
      <c r="B31" s="48"/>
      <c r="C31" s="22" t="s">
        <v>23</v>
      </c>
      <c r="D31" s="12"/>
      <c r="E31" s="13">
        <f t="shared" si="197"/>
        <v>0</v>
      </c>
      <c r="F31" s="12">
        <v>100000</v>
      </c>
      <c r="G31" s="13">
        <f t="shared" si="198"/>
        <v>10722</v>
      </c>
      <c r="H31" s="12"/>
      <c r="I31" s="13">
        <f t="shared" ref="I31" si="229">H31*$C$50</f>
        <v>0</v>
      </c>
      <c r="J31" s="12">
        <v>10000</v>
      </c>
      <c r="K31" s="13">
        <f t="shared" ref="K31" si="230">J31*$C$50</f>
        <v>1072.2</v>
      </c>
      <c r="L31" s="12">
        <v>5000</v>
      </c>
      <c r="M31" s="13">
        <f t="shared" ref="M31" si="231">L31*$C$50</f>
        <v>536.1</v>
      </c>
      <c r="N31" s="12"/>
      <c r="O31" s="13">
        <f t="shared" ref="O31" si="232">N31*$C$50</f>
        <v>0</v>
      </c>
      <c r="P31" s="12"/>
      <c r="Q31" s="13">
        <f t="shared" ref="Q31" si="233">P31*$C$50</f>
        <v>0</v>
      </c>
      <c r="R31" s="12">
        <v>5000</v>
      </c>
      <c r="S31" s="13">
        <f t="shared" ref="S31" si="234">R31*$C$50</f>
        <v>536.1</v>
      </c>
      <c r="T31" s="12"/>
      <c r="U31" s="13">
        <f t="shared" ref="U31" si="235">T31*$C$50</f>
        <v>0</v>
      </c>
      <c r="V31" s="12">
        <v>5000</v>
      </c>
      <c r="W31" s="13">
        <f t="shared" ref="W31" si="236">V31*$C$50</f>
        <v>536.1</v>
      </c>
      <c r="X31" s="12"/>
      <c r="Y31" s="13">
        <f t="shared" ref="Y31" si="237">X31*$C$50</f>
        <v>0</v>
      </c>
      <c r="Z31" s="12"/>
      <c r="AA31" s="13">
        <f t="shared" ref="AA31" si="238">Z31*$C$50</f>
        <v>0</v>
      </c>
      <c r="AB31" s="36">
        <f t="shared" si="165"/>
        <v>125000</v>
      </c>
      <c r="AC31" s="20">
        <f t="shared" si="176"/>
        <v>13402.500000000002</v>
      </c>
      <c r="AD31" s="79">
        <f t="shared" si="12"/>
        <v>12444.221250000002</v>
      </c>
    </row>
    <row r="32" spans="1:30">
      <c r="A32" s="52"/>
      <c r="B32" s="48"/>
      <c r="C32" s="22" t="s">
        <v>21</v>
      </c>
      <c r="D32" s="12"/>
      <c r="E32" s="13">
        <f t="shared" si="197"/>
        <v>0</v>
      </c>
      <c r="F32" s="12"/>
      <c r="G32" s="13">
        <f t="shared" si="198"/>
        <v>0</v>
      </c>
      <c r="H32" s="12"/>
      <c r="I32" s="13">
        <f t="shared" ref="I32" si="239">H32*$C$50</f>
        <v>0</v>
      </c>
      <c r="J32" s="12"/>
      <c r="K32" s="13">
        <f t="shared" ref="K32" si="240">J32*$C$50</f>
        <v>0</v>
      </c>
      <c r="L32" s="12">
        <v>30000</v>
      </c>
      <c r="M32" s="13">
        <f t="shared" ref="M32" si="241">L32*$C$50</f>
        <v>3216.6</v>
      </c>
      <c r="N32" s="12"/>
      <c r="O32" s="13">
        <f t="shared" ref="O32" si="242">N32*$C$50</f>
        <v>0</v>
      </c>
      <c r="P32" s="12"/>
      <c r="Q32" s="13">
        <f t="shared" ref="Q32" si="243">P32*$C$50</f>
        <v>0</v>
      </c>
      <c r="R32" s="12">
        <v>30000</v>
      </c>
      <c r="S32" s="13">
        <f t="shared" ref="S32" si="244">R32*$C$50</f>
        <v>3216.6</v>
      </c>
      <c r="T32" s="12"/>
      <c r="U32" s="13">
        <f t="shared" ref="U32" si="245">T32*$C$50</f>
        <v>0</v>
      </c>
      <c r="V32" s="12"/>
      <c r="W32" s="13">
        <f t="shared" ref="W32" si="246">V32*$C$50</f>
        <v>0</v>
      </c>
      <c r="X32" s="12">
        <v>30000</v>
      </c>
      <c r="Y32" s="13">
        <f t="shared" ref="Y32" si="247">X32*$C$50</f>
        <v>3216.6</v>
      </c>
      <c r="Z32" s="12"/>
      <c r="AA32" s="13">
        <f t="shared" ref="AA32" si="248">Z32*$C$50</f>
        <v>0</v>
      </c>
      <c r="AB32" s="36">
        <f t="shared" si="165"/>
        <v>90000</v>
      </c>
      <c r="AC32" s="20">
        <f t="shared" si="176"/>
        <v>9649.7999999999993</v>
      </c>
      <c r="AD32" s="79">
        <f t="shared" si="12"/>
        <v>8959.8392999999996</v>
      </c>
    </row>
    <row r="33" spans="1:30">
      <c r="A33" s="49"/>
      <c r="B33" s="48"/>
      <c r="C33" s="22" t="s">
        <v>20</v>
      </c>
      <c r="D33" s="12"/>
      <c r="E33" s="13">
        <f t="shared" si="197"/>
        <v>0</v>
      </c>
      <c r="F33" s="12"/>
      <c r="G33" s="13">
        <f t="shared" si="198"/>
        <v>0</v>
      </c>
      <c r="H33" s="12"/>
      <c r="I33" s="13">
        <f t="shared" ref="I33" si="249">H33*$C$50</f>
        <v>0</v>
      </c>
      <c r="J33" s="12"/>
      <c r="K33" s="13">
        <f t="shared" ref="K33" si="250">J33*$C$50</f>
        <v>0</v>
      </c>
      <c r="L33" s="12">
        <v>50000</v>
      </c>
      <c r="M33" s="13">
        <f t="shared" ref="M33" si="251">L33*$C$50</f>
        <v>5361</v>
      </c>
      <c r="N33" s="12"/>
      <c r="O33" s="13">
        <f t="shared" ref="O33" si="252">N33*$C$50</f>
        <v>0</v>
      </c>
      <c r="P33" s="12"/>
      <c r="Q33" s="13">
        <f t="shared" ref="Q33" si="253">P33*$C$50</f>
        <v>0</v>
      </c>
      <c r="R33" s="12"/>
      <c r="S33" s="13">
        <f t="shared" ref="S33" si="254">R33*$C$50</f>
        <v>0</v>
      </c>
      <c r="T33" s="12"/>
      <c r="U33" s="13">
        <f t="shared" ref="U33" si="255">T33*$C$50</f>
        <v>0</v>
      </c>
      <c r="V33" s="12"/>
      <c r="W33" s="13">
        <f t="shared" ref="W33" si="256">V33*$C$50</f>
        <v>0</v>
      </c>
      <c r="X33" s="12">
        <v>50000</v>
      </c>
      <c r="Y33" s="13">
        <f t="shared" ref="Y33" si="257">X33*$C$50</f>
        <v>5361</v>
      </c>
      <c r="Z33" s="12"/>
      <c r="AA33" s="13">
        <f t="shared" ref="AA33" si="258">Z33*$C$50</f>
        <v>0</v>
      </c>
      <c r="AB33" s="36">
        <f t="shared" si="165"/>
        <v>100000</v>
      </c>
      <c r="AC33" s="20">
        <f t="shared" si="176"/>
        <v>10722</v>
      </c>
      <c r="AD33" s="79">
        <f t="shared" si="12"/>
        <v>9955.3770000000004</v>
      </c>
    </row>
    <row r="34" spans="1:30">
      <c r="A34" s="49"/>
      <c r="B34" s="48"/>
      <c r="C34" s="22" t="s">
        <v>17</v>
      </c>
      <c r="D34" s="12"/>
      <c r="E34" s="13">
        <f t="shared" si="197"/>
        <v>0</v>
      </c>
      <c r="F34" s="12">
        <v>2000</v>
      </c>
      <c r="G34" s="13">
        <f t="shared" si="198"/>
        <v>214.44</v>
      </c>
      <c r="H34" s="12">
        <v>2000</v>
      </c>
      <c r="I34" s="13">
        <f t="shared" ref="I34:I35" si="259">H34*$C$50</f>
        <v>214.44</v>
      </c>
      <c r="J34" s="12">
        <v>2000</v>
      </c>
      <c r="K34" s="13">
        <f t="shared" ref="K34:K35" si="260">J34*$C$50</f>
        <v>214.44</v>
      </c>
      <c r="L34" s="12">
        <v>2000</v>
      </c>
      <c r="M34" s="13">
        <f t="shared" ref="M34:M35" si="261">L34*$C$50</f>
        <v>214.44</v>
      </c>
      <c r="N34" s="12">
        <v>2000</v>
      </c>
      <c r="O34" s="13">
        <f t="shared" ref="O34:O35" si="262">N34*$C$50</f>
        <v>214.44</v>
      </c>
      <c r="P34" s="12">
        <v>2000</v>
      </c>
      <c r="Q34" s="13">
        <f t="shared" ref="Q34:Q35" si="263">P34*$C$50</f>
        <v>214.44</v>
      </c>
      <c r="R34" s="12">
        <v>2000</v>
      </c>
      <c r="S34" s="13">
        <f t="shared" ref="S34:S35" si="264">R34*$C$50</f>
        <v>214.44</v>
      </c>
      <c r="T34" s="12">
        <v>2000</v>
      </c>
      <c r="U34" s="13">
        <f t="shared" ref="U34:U35" si="265">T34*$C$50</f>
        <v>214.44</v>
      </c>
      <c r="V34" s="12">
        <v>2000</v>
      </c>
      <c r="W34" s="13">
        <f t="shared" ref="W34:W35" si="266">V34*$C$50</f>
        <v>214.44</v>
      </c>
      <c r="X34" s="12">
        <v>2000</v>
      </c>
      <c r="Y34" s="13">
        <f t="shared" ref="Y34:Y35" si="267">X34*$C$50</f>
        <v>214.44</v>
      </c>
      <c r="Z34" s="12">
        <v>2000</v>
      </c>
      <c r="AA34" s="13">
        <f t="shared" ref="AA34:AA35" si="268">Z34*$C$50</f>
        <v>214.44</v>
      </c>
      <c r="AB34" s="36">
        <f t="shared" si="165"/>
        <v>22000</v>
      </c>
      <c r="AC34" s="20">
        <f t="shared" si="176"/>
        <v>2358.84</v>
      </c>
      <c r="AD34" s="79">
        <f t="shared" si="12"/>
        <v>2190.1829400000001</v>
      </c>
    </row>
    <row r="35" spans="1:30">
      <c r="A35" s="49"/>
      <c r="B35" s="48"/>
      <c r="C35" s="22" t="s">
        <v>59</v>
      </c>
      <c r="D35" s="12"/>
      <c r="E35" s="13"/>
      <c r="F35" s="12">
        <v>8000</v>
      </c>
      <c r="G35" s="13">
        <f t="shared" si="198"/>
        <v>857.76</v>
      </c>
      <c r="H35" s="12">
        <v>8000</v>
      </c>
      <c r="I35" s="13">
        <f t="shared" si="259"/>
        <v>857.76</v>
      </c>
      <c r="J35" s="12">
        <v>8000</v>
      </c>
      <c r="K35" s="13">
        <f t="shared" si="260"/>
        <v>857.76</v>
      </c>
      <c r="L35" s="12">
        <v>8000</v>
      </c>
      <c r="M35" s="13">
        <f t="shared" si="261"/>
        <v>857.76</v>
      </c>
      <c r="N35" s="12">
        <v>8000</v>
      </c>
      <c r="O35" s="13">
        <f t="shared" si="262"/>
        <v>857.76</v>
      </c>
      <c r="P35" s="12">
        <v>8000</v>
      </c>
      <c r="Q35" s="13">
        <f t="shared" si="263"/>
        <v>857.76</v>
      </c>
      <c r="R35" s="12">
        <v>8000</v>
      </c>
      <c r="S35" s="13">
        <f t="shared" si="264"/>
        <v>857.76</v>
      </c>
      <c r="T35" s="12">
        <v>8000</v>
      </c>
      <c r="U35" s="13">
        <f t="shared" si="265"/>
        <v>857.76</v>
      </c>
      <c r="V35" s="12">
        <v>8000</v>
      </c>
      <c r="W35" s="13">
        <f t="shared" si="266"/>
        <v>857.76</v>
      </c>
      <c r="X35" s="12">
        <v>8000</v>
      </c>
      <c r="Y35" s="13">
        <f t="shared" si="267"/>
        <v>857.76</v>
      </c>
      <c r="Z35" s="12">
        <v>8000</v>
      </c>
      <c r="AA35" s="13">
        <f t="shared" si="268"/>
        <v>857.76</v>
      </c>
      <c r="AB35" s="36">
        <f t="shared" si="165"/>
        <v>88000</v>
      </c>
      <c r="AC35" s="20">
        <f t="shared" si="176"/>
        <v>9435.36</v>
      </c>
      <c r="AD35" s="79">
        <f t="shared" si="12"/>
        <v>8760.7317600000006</v>
      </c>
    </row>
    <row r="36" spans="1:30">
      <c r="A36" s="49"/>
      <c r="B36" s="48"/>
      <c r="C36" s="42" t="s">
        <v>37</v>
      </c>
      <c r="D36" s="12"/>
      <c r="E36" s="13"/>
      <c r="F36" s="12"/>
      <c r="G36" s="13"/>
      <c r="H36" s="12"/>
      <c r="I36" s="13"/>
      <c r="J36" s="12"/>
      <c r="K36" s="13"/>
      <c r="L36" s="12"/>
      <c r="M36" s="13"/>
      <c r="N36" s="12"/>
      <c r="O36" s="13"/>
      <c r="P36" s="12"/>
      <c r="Q36" s="13"/>
      <c r="R36" s="12"/>
      <c r="S36" s="13"/>
      <c r="T36" s="12"/>
      <c r="U36" s="13"/>
      <c r="V36" s="12"/>
      <c r="W36" s="13"/>
      <c r="X36" s="12"/>
      <c r="Y36" s="13"/>
      <c r="Z36" s="12"/>
      <c r="AA36" s="13"/>
      <c r="AB36" s="37">
        <f>SUM(AB28:AB35)</f>
        <v>443000</v>
      </c>
      <c r="AC36" s="21">
        <f>SUM(AC28:AC35)</f>
        <v>47498.460000000006</v>
      </c>
      <c r="AD36" s="80">
        <f t="shared" si="12"/>
        <v>44102.320110000008</v>
      </c>
    </row>
    <row r="37" spans="1:30">
      <c r="A37" s="51" t="s">
        <v>40</v>
      </c>
      <c r="B37" s="50"/>
      <c r="C37" s="22" t="s">
        <v>13</v>
      </c>
      <c r="D37" s="12">
        <v>5000</v>
      </c>
      <c r="E37" s="13">
        <f>D37*$C$50</f>
        <v>536.1</v>
      </c>
      <c r="F37" s="12">
        <v>5000</v>
      </c>
      <c r="G37" s="13">
        <f>F37*$C$50</f>
        <v>536.1</v>
      </c>
      <c r="H37" s="12">
        <v>5000</v>
      </c>
      <c r="I37" s="13">
        <f t="shared" ref="I37" si="269">H37*$C$50</f>
        <v>536.1</v>
      </c>
      <c r="J37" s="12">
        <v>5000</v>
      </c>
      <c r="K37" s="13">
        <f t="shared" ref="K37" si="270">J37*$C$50</f>
        <v>536.1</v>
      </c>
      <c r="L37" s="12">
        <v>5000</v>
      </c>
      <c r="M37" s="13">
        <f t="shared" ref="M37" si="271">L37*$C$50</f>
        <v>536.1</v>
      </c>
      <c r="N37" s="12">
        <v>5000</v>
      </c>
      <c r="O37" s="13">
        <f t="shared" ref="O37" si="272">N37*$C$50</f>
        <v>536.1</v>
      </c>
      <c r="P37" s="12">
        <v>5000</v>
      </c>
      <c r="Q37" s="13">
        <f t="shared" ref="Q37" si="273">P37*$C$50</f>
        <v>536.1</v>
      </c>
      <c r="R37" s="12">
        <v>5000</v>
      </c>
      <c r="S37" s="13">
        <f t="shared" ref="S37" si="274">R37*$C$50</f>
        <v>536.1</v>
      </c>
      <c r="T37" s="12">
        <v>5000</v>
      </c>
      <c r="U37" s="13">
        <f t="shared" ref="U37" si="275">T37*$C$50</f>
        <v>536.1</v>
      </c>
      <c r="V37" s="12">
        <v>5000</v>
      </c>
      <c r="W37" s="13">
        <f t="shared" ref="W37" si="276">V37*$C$50</f>
        <v>536.1</v>
      </c>
      <c r="X37" s="12">
        <v>5000</v>
      </c>
      <c r="Y37" s="13">
        <f t="shared" ref="Y37" si="277">X37*$C$50</f>
        <v>536.1</v>
      </c>
      <c r="Z37" s="12">
        <v>5000</v>
      </c>
      <c r="AA37" s="13">
        <f t="shared" ref="AA37" si="278">Z37*$C$50</f>
        <v>536.1</v>
      </c>
      <c r="AB37" s="36">
        <f t="shared" si="165"/>
        <v>60000</v>
      </c>
      <c r="AC37" s="20">
        <f t="shared" si="176"/>
        <v>6433.2000000000016</v>
      </c>
      <c r="AD37" s="79">
        <f t="shared" si="12"/>
        <v>5973.2262000000019</v>
      </c>
    </row>
    <row r="38" spans="1:30">
      <c r="A38" s="53"/>
      <c r="B38" s="48"/>
      <c r="C38" s="22" t="s">
        <v>14</v>
      </c>
      <c r="D38" s="12">
        <v>5000</v>
      </c>
      <c r="E38" s="13">
        <f>D38*$C$50</f>
        <v>536.1</v>
      </c>
      <c r="F38" s="12"/>
      <c r="G38" s="13">
        <f>F38*$C$50</f>
        <v>0</v>
      </c>
      <c r="H38" s="12">
        <v>5000</v>
      </c>
      <c r="I38" s="13">
        <f t="shared" ref="I38" si="279">H38*$C$50</f>
        <v>536.1</v>
      </c>
      <c r="J38" s="12"/>
      <c r="K38" s="13">
        <f t="shared" ref="K38" si="280">J38*$C$50</f>
        <v>0</v>
      </c>
      <c r="L38" s="12">
        <v>5000</v>
      </c>
      <c r="M38" s="13">
        <f t="shared" ref="M38" si="281">L38*$C$50</f>
        <v>536.1</v>
      </c>
      <c r="N38" s="12">
        <v>10000</v>
      </c>
      <c r="O38" s="13">
        <f t="shared" ref="O38" si="282">N38*$C$50</f>
        <v>1072.2</v>
      </c>
      <c r="P38" s="12"/>
      <c r="Q38" s="13">
        <f t="shared" ref="Q38" si="283">P38*$C$50</f>
        <v>0</v>
      </c>
      <c r="R38" s="12"/>
      <c r="S38" s="13">
        <f t="shared" ref="S38" si="284">R38*$C$50</f>
        <v>0</v>
      </c>
      <c r="T38" s="12">
        <v>5000</v>
      </c>
      <c r="U38" s="13">
        <f t="shared" ref="U38" si="285">T38*$C$50</f>
        <v>536.1</v>
      </c>
      <c r="V38" s="12"/>
      <c r="W38" s="13">
        <f t="shared" ref="W38" si="286">V38*$C$50</f>
        <v>0</v>
      </c>
      <c r="X38" s="12"/>
      <c r="Y38" s="13">
        <f t="shared" ref="Y38" si="287">X38*$C$50</f>
        <v>0</v>
      </c>
      <c r="Z38" s="12"/>
      <c r="AA38" s="13">
        <f t="shared" ref="AA38" si="288">Z38*$C$50</f>
        <v>0</v>
      </c>
      <c r="AB38" s="36">
        <f t="shared" si="165"/>
        <v>30000</v>
      </c>
      <c r="AC38" s="20">
        <f t="shared" si="176"/>
        <v>3216.6</v>
      </c>
      <c r="AD38" s="79">
        <f t="shared" si="12"/>
        <v>2986.6131</v>
      </c>
    </row>
    <row r="39" spans="1:30">
      <c r="A39" s="58"/>
      <c r="B39" s="48"/>
      <c r="C39" s="59" t="s">
        <v>58</v>
      </c>
      <c r="D39" s="12">
        <v>50000</v>
      </c>
      <c r="E39" s="13">
        <f>D39*$C$50</f>
        <v>5361</v>
      </c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2"/>
      <c r="S39" s="13"/>
      <c r="T39" s="12"/>
      <c r="U39" s="13"/>
      <c r="V39" s="12"/>
      <c r="W39" s="13"/>
      <c r="X39" s="12"/>
      <c r="Y39" s="13"/>
      <c r="Z39" s="12"/>
      <c r="AA39" s="13"/>
      <c r="AB39" s="36">
        <f t="shared" si="165"/>
        <v>50000</v>
      </c>
      <c r="AC39" s="20">
        <f t="shared" si="176"/>
        <v>5361</v>
      </c>
      <c r="AD39" s="79">
        <f t="shared" si="12"/>
        <v>4977.6885000000002</v>
      </c>
    </row>
    <row r="40" spans="1:30">
      <c r="A40" s="54"/>
      <c r="B40" s="48"/>
      <c r="C40" s="42" t="s">
        <v>37</v>
      </c>
      <c r="D40" s="6"/>
      <c r="E40" s="13"/>
      <c r="F40" s="22"/>
      <c r="G40" s="13"/>
      <c r="H40" s="22"/>
      <c r="I40" s="13"/>
      <c r="J40" s="22"/>
      <c r="K40" s="13"/>
      <c r="L40" s="22"/>
      <c r="M40" s="13"/>
      <c r="N40" s="22"/>
      <c r="O40" s="13"/>
      <c r="P40" s="22"/>
      <c r="Q40" s="13"/>
      <c r="R40" s="22"/>
      <c r="S40" s="13"/>
      <c r="T40" s="22"/>
      <c r="U40" s="13"/>
      <c r="V40" s="22"/>
      <c r="W40" s="13"/>
      <c r="X40" s="22"/>
      <c r="Y40" s="13"/>
      <c r="Z40" s="22"/>
      <c r="AA40" s="13"/>
      <c r="AB40" s="37">
        <f>SUM(AB37:AB39)</f>
        <v>140000</v>
      </c>
      <c r="AC40" s="21">
        <f>SUM(AC37:AC38)</f>
        <v>9649.8000000000011</v>
      </c>
      <c r="AD40" s="80">
        <f t="shared" si="12"/>
        <v>8959.8393000000015</v>
      </c>
    </row>
    <row r="41" spans="1:30">
      <c r="A41" s="51" t="s">
        <v>35</v>
      </c>
      <c r="B41" s="50" t="s">
        <v>15</v>
      </c>
      <c r="C41" s="22" t="s">
        <v>44</v>
      </c>
      <c r="D41" s="6"/>
      <c r="E41" s="13"/>
      <c r="F41" s="6"/>
      <c r="G41" s="13"/>
      <c r="H41" s="6"/>
      <c r="I41" s="13"/>
      <c r="J41" s="6"/>
      <c r="K41" s="13"/>
      <c r="L41" s="6"/>
      <c r="M41" s="13"/>
      <c r="N41" s="6"/>
      <c r="O41" s="13"/>
      <c r="P41" s="22"/>
      <c r="Q41" s="13"/>
      <c r="R41" s="22"/>
      <c r="S41" s="13"/>
      <c r="T41" s="22"/>
      <c r="U41" s="13"/>
      <c r="V41" s="22"/>
      <c r="W41" s="13"/>
      <c r="X41" s="6"/>
      <c r="Y41" s="13"/>
      <c r="Z41" s="22"/>
      <c r="AA41" s="13"/>
      <c r="AB41" s="36">
        <f t="shared" ref="AB41:AB43" si="289">SUM(D41,F41,H41,J41,L41,N41,P41,R41,T41,V41,X41,Z41)</f>
        <v>0</v>
      </c>
      <c r="AC41" s="20">
        <f>SUM(AC8,AC18,AC21,AC27,AC36,AC40)*0.15</f>
        <v>27211.631850000002</v>
      </c>
      <c r="AD41" s="79">
        <f t="shared" si="12"/>
        <v>25266.000172725002</v>
      </c>
    </row>
    <row r="42" spans="1:30">
      <c r="A42" s="49"/>
      <c r="B42" s="48"/>
      <c r="C42" s="22" t="s">
        <v>16</v>
      </c>
      <c r="D42" s="6">
        <v>35000</v>
      </c>
      <c r="E42" s="13">
        <f>D42*$C$50</f>
        <v>3752.7</v>
      </c>
      <c r="F42" s="6"/>
      <c r="G42" s="13"/>
      <c r="H42" s="6"/>
      <c r="I42" s="13"/>
      <c r="J42" s="6"/>
      <c r="K42" s="13"/>
      <c r="L42" s="6"/>
      <c r="M42" s="13"/>
      <c r="N42" s="6"/>
      <c r="O42" s="13"/>
      <c r="P42" s="22"/>
      <c r="Q42" s="13"/>
      <c r="R42" s="22"/>
      <c r="S42" s="13"/>
      <c r="T42" s="23"/>
      <c r="U42" s="13"/>
      <c r="V42" s="24"/>
      <c r="W42" s="13"/>
      <c r="X42" s="6"/>
      <c r="Y42" s="13"/>
      <c r="Z42" s="22"/>
      <c r="AA42" s="13"/>
      <c r="AB42" s="36">
        <f t="shared" si="289"/>
        <v>35000</v>
      </c>
      <c r="AC42" s="20">
        <f t="shared" ref="AC42" si="290">SUM(E42,G42,I42,K42,M42,O42,Q42,S42,U42,W42,Y42,AA42)</f>
        <v>3752.7</v>
      </c>
      <c r="AD42" s="79">
        <f t="shared" si="12"/>
        <v>3484.38195</v>
      </c>
    </row>
    <row r="43" spans="1:30">
      <c r="A43" s="49"/>
      <c r="B43" s="48"/>
      <c r="C43" s="22" t="s">
        <v>43</v>
      </c>
      <c r="D43" s="7"/>
      <c r="E43" s="13"/>
      <c r="F43" s="6"/>
      <c r="G43" s="13">
        <f>F43*$C$50</f>
        <v>0</v>
      </c>
      <c r="H43" s="6"/>
      <c r="I43" s="13">
        <f t="shared" ref="I43" si="291">H43*$C$50</f>
        <v>0</v>
      </c>
      <c r="J43" s="6"/>
      <c r="K43" s="13">
        <f t="shared" ref="K43" si="292">J43*$C$50</f>
        <v>0</v>
      </c>
      <c r="L43" s="6"/>
      <c r="M43" s="13">
        <f t="shared" ref="M43" si="293">L43*$C$50</f>
        <v>0</v>
      </c>
      <c r="N43" s="6"/>
      <c r="O43" s="13">
        <f t="shared" ref="O43" si="294">N43*$C$50</f>
        <v>0</v>
      </c>
      <c r="P43" s="22"/>
      <c r="Q43" s="13">
        <f t="shared" ref="Q43" si="295">P43*$C$50</f>
        <v>0</v>
      </c>
      <c r="R43" s="22"/>
      <c r="S43" s="13">
        <f t="shared" ref="S43" si="296">R43*$C$50</f>
        <v>0</v>
      </c>
      <c r="T43" s="22"/>
      <c r="U43" s="13">
        <f t="shared" ref="U43" si="297">T43*$C$50</f>
        <v>0</v>
      </c>
      <c r="V43" s="22"/>
      <c r="W43" s="13">
        <f t="shared" ref="W43" si="298">V43*$C$50</f>
        <v>0</v>
      </c>
      <c r="X43" s="6"/>
      <c r="Y43" s="13">
        <f t="shared" ref="Y43" si="299">X43*$C$50</f>
        <v>0</v>
      </c>
      <c r="Z43" s="22"/>
      <c r="AA43" s="13">
        <v>3500</v>
      </c>
      <c r="AB43" s="36">
        <f t="shared" si="289"/>
        <v>0</v>
      </c>
      <c r="AC43" s="20">
        <f>SUM(AC8,AC18,AC21,AC27,AC36,AC40)*0.18</f>
        <v>32653.95822</v>
      </c>
      <c r="AD43" s="79">
        <f t="shared" si="12"/>
        <v>30319.200207270002</v>
      </c>
    </row>
    <row r="44" spans="1:30">
      <c r="A44" s="49"/>
      <c r="B44" s="48"/>
      <c r="C44" s="22" t="s">
        <v>45</v>
      </c>
      <c r="D44" s="7"/>
      <c r="E44" s="13"/>
      <c r="F44" s="6"/>
      <c r="G44" s="13"/>
      <c r="H44" s="6"/>
      <c r="I44" s="13"/>
      <c r="J44" s="6"/>
      <c r="K44" s="13"/>
      <c r="L44" s="6"/>
      <c r="M44" s="13"/>
      <c r="N44" s="6"/>
      <c r="O44" s="13"/>
      <c r="P44" s="22"/>
      <c r="Q44" s="13"/>
      <c r="R44" s="22"/>
      <c r="S44" s="13"/>
      <c r="T44" s="22"/>
      <c r="U44" s="13"/>
      <c r="V44" s="22"/>
      <c r="W44" s="13"/>
      <c r="X44" s="6"/>
      <c r="Y44" s="13"/>
      <c r="Z44" s="22"/>
      <c r="AA44" s="13"/>
      <c r="AB44" s="36"/>
      <c r="AC44" s="56">
        <v>5500</v>
      </c>
      <c r="AD44" s="79">
        <f t="shared" si="12"/>
        <v>5106.75</v>
      </c>
    </row>
    <row r="45" spans="1:30">
      <c r="A45" s="49"/>
      <c r="B45" s="55"/>
      <c r="C45" s="42" t="s">
        <v>37</v>
      </c>
      <c r="D45" s="7"/>
      <c r="E45" s="13">
        <f>D45*$C$50</f>
        <v>0</v>
      </c>
      <c r="F45" s="7"/>
      <c r="G45" s="13">
        <f>F45*$C$50</f>
        <v>0</v>
      </c>
      <c r="H45" s="7"/>
      <c r="I45" s="13">
        <f t="shared" ref="I45" si="300">H45*$C$50</f>
        <v>0</v>
      </c>
      <c r="J45" s="7"/>
      <c r="K45" s="13">
        <f t="shared" ref="K45" si="301">J45*$C$50</f>
        <v>0</v>
      </c>
      <c r="L45" s="7"/>
      <c r="M45" s="13">
        <f t="shared" ref="M45" si="302">L45*$C$50</f>
        <v>0</v>
      </c>
      <c r="N45" s="7"/>
      <c r="O45" s="13">
        <f t="shared" ref="O45" si="303">N45*$C$50</f>
        <v>0</v>
      </c>
      <c r="P45" s="7"/>
      <c r="Q45" s="13">
        <f t="shared" ref="Q45" si="304">P45*$C$50</f>
        <v>0</v>
      </c>
      <c r="R45" s="12"/>
      <c r="S45" s="13">
        <f t="shared" ref="S45" si="305">R45*$C$50</f>
        <v>0</v>
      </c>
      <c r="T45" s="12"/>
      <c r="U45" s="13">
        <f t="shared" ref="U45" si="306">T45*$C$50</f>
        <v>0</v>
      </c>
      <c r="V45" s="12"/>
      <c r="W45" s="13">
        <f t="shared" ref="W45" si="307">V45*$C$50</f>
        <v>0</v>
      </c>
      <c r="X45" s="7"/>
      <c r="Y45" s="13">
        <f t="shared" ref="Y45" si="308">X45*$C$50</f>
        <v>0</v>
      </c>
      <c r="Z45" s="12"/>
      <c r="AA45" s="13"/>
      <c r="AB45" s="36">
        <f>SUM(AB41:AB44)</f>
        <v>35000</v>
      </c>
      <c r="AC45" s="21">
        <f>SUM(AC41:AC44)</f>
        <v>69118.290070000003</v>
      </c>
      <c r="AD45" s="80">
        <f t="shared" si="12"/>
        <v>64176.332329994999</v>
      </c>
    </row>
    <row r="46" spans="1:30">
      <c r="A46" s="1"/>
      <c r="B46" s="2"/>
      <c r="C46" s="6"/>
      <c r="D46" s="8"/>
      <c r="E46" s="14"/>
      <c r="F46" s="8"/>
      <c r="G46" s="14"/>
      <c r="H46" s="8"/>
      <c r="I46" s="14"/>
      <c r="J46" s="8"/>
      <c r="K46" s="14"/>
      <c r="L46" s="8"/>
      <c r="M46" s="14"/>
      <c r="N46" s="8"/>
      <c r="O46" s="39"/>
      <c r="P46" s="40"/>
      <c r="Q46" s="39"/>
      <c r="R46" s="40"/>
      <c r="S46" s="39"/>
      <c r="T46" s="40"/>
      <c r="U46" s="39"/>
      <c r="V46" s="40"/>
      <c r="W46" s="39"/>
      <c r="X46" s="40"/>
      <c r="Y46" s="39"/>
      <c r="Z46" s="25"/>
      <c r="AA46" s="39"/>
      <c r="AB46" s="45"/>
      <c r="AC46" s="61"/>
      <c r="AD46" s="79">
        <f t="shared" si="12"/>
        <v>0</v>
      </c>
    </row>
    <row r="47" spans="1:30" s="3" customFormat="1">
      <c r="A47" s="62"/>
      <c r="B47" s="63"/>
      <c r="C47" s="64" t="s">
        <v>26</v>
      </c>
      <c r="D47" s="65">
        <f t="shared" ref="D47:AA47" si="309">SUM(D2:D46)</f>
        <v>215350</v>
      </c>
      <c r="E47" s="66">
        <f t="shared" si="309"/>
        <v>23089.826999999997</v>
      </c>
      <c r="F47" s="65">
        <f t="shared" si="309"/>
        <v>277600</v>
      </c>
      <c r="G47" s="66">
        <f t="shared" si="309"/>
        <v>29764.27199999999</v>
      </c>
      <c r="H47" s="65">
        <f t="shared" si="309"/>
        <v>149600</v>
      </c>
      <c r="I47" s="66">
        <f t="shared" si="309"/>
        <v>16040.111999999997</v>
      </c>
      <c r="J47" s="65">
        <f t="shared" si="309"/>
        <v>158600</v>
      </c>
      <c r="K47" s="66">
        <f t="shared" si="309"/>
        <v>17005.091999999997</v>
      </c>
      <c r="L47" s="65">
        <f t="shared" si="309"/>
        <v>180600</v>
      </c>
      <c r="M47" s="66">
        <f t="shared" si="309"/>
        <v>19363.931999999993</v>
      </c>
      <c r="N47" s="65">
        <f t="shared" si="309"/>
        <v>160600</v>
      </c>
      <c r="O47" s="66">
        <f t="shared" si="309"/>
        <v>17219.531999999999</v>
      </c>
      <c r="P47" s="65">
        <f t="shared" si="309"/>
        <v>145600</v>
      </c>
      <c r="Q47" s="66">
        <f t="shared" si="309"/>
        <v>15611.231999999998</v>
      </c>
      <c r="R47" s="65">
        <f t="shared" si="309"/>
        <v>128600</v>
      </c>
      <c r="S47" s="66">
        <f t="shared" si="309"/>
        <v>13788.492000000002</v>
      </c>
      <c r="T47" s="65">
        <f t="shared" si="309"/>
        <v>150600</v>
      </c>
      <c r="U47" s="66">
        <f t="shared" si="309"/>
        <v>16147.331999999999</v>
      </c>
      <c r="V47" s="65">
        <f t="shared" si="309"/>
        <v>94600</v>
      </c>
      <c r="W47" s="66">
        <f t="shared" si="309"/>
        <v>10143.012000000001</v>
      </c>
      <c r="X47" s="65">
        <f t="shared" si="309"/>
        <v>172600</v>
      </c>
      <c r="Y47" s="66">
        <f t="shared" si="309"/>
        <v>18506.171999999995</v>
      </c>
      <c r="Z47" s="67">
        <f t="shared" si="309"/>
        <v>89600</v>
      </c>
      <c r="AA47" s="66">
        <f t="shared" si="309"/>
        <v>13106.912</v>
      </c>
      <c r="AB47" s="68">
        <f>SUM(AB8,AB18,AB21,AB27,AB40,AB45)</f>
        <v>1480950</v>
      </c>
      <c r="AC47" s="69">
        <f>SUM(AC8,AC18,AC21,AC27,AC36,AC40,AC45)</f>
        <v>250529.16907</v>
      </c>
      <c r="AD47" s="81">
        <f t="shared" si="12"/>
        <v>232616.33348149501</v>
      </c>
    </row>
    <row r="48" spans="1:30">
      <c r="A48" s="70"/>
      <c r="B48" s="70"/>
      <c r="C48" s="71"/>
      <c r="D48" s="71"/>
      <c r="E48" s="71"/>
      <c r="F48" s="72"/>
      <c r="G48" s="73"/>
      <c r="H48" s="74"/>
      <c r="I48" s="75"/>
      <c r="J48" s="74"/>
      <c r="K48" s="75"/>
      <c r="L48" s="74"/>
      <c r="M48" s="75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2"/>
      <c r="Y48" s="72"/>
      <c r="Z48" s="74"/>
      <c r="AA48" s="74"/>
      <c r="AB48" s="76"/>
      <c r="AC48" s="76"/>
      <c r="AD48" s="77"/>
    </row>
    <row r="49" spans="1:31">
      <c r="A49" s="32"/>
      <c r="B49" s="33"/>
      <c r="C49" s="34"/>
      <c r="D49" s="26"/>
      <c r="E49" s="26"/>
      <c r="F49" s="27"/>
      <c r="G49" s="28"/>
      <c r="H49" s="29"/>
      <c r="I49" s="30"/>
      <c r="J49" s="29"/>
      <c r="K49" s="30"/>
      <c r="L49" s="29"/>
      <c r="M49" s="30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7"/>
      <c r="Y49" s="27"/>
      <c r="Z49" s="29"/>
      <c r="AA49" s="29"/>
      <c r="AB49" s="31"/>
      <c r="AC49" s="31"/>
    </row>
    <row r="50" spans="1:31">
      <c r="A50" s="18" t="s">
        <v>33</v>
      </c>
      <c r="B50" s="18" t="s">
        <v>25</v>
      </c>
      <c r="C50" s="38">
        <v>0.10722</v>
      </c>
      <c r="AB50" s="35"/>
      <c r="AC50" s="44"/>
      <c r="AD50" s="57"/>
      <c r="AE50" s="35"/>
    </row>
    <row r="51" spans="1:31">
      <c r="A51" s="18"/>
      <c r="AB51" s="10"/>
      <c r="AC51" s="44"/>
      <c r="AD51" s="57"/>
      <c r="AE51" s="35"/>
    </row>
    <row r="52" spans="1:31">
      <c r="AC52" s="44"/>
      <c r="AD52" s="57"/>
      <c r="AE52" s="35"/>
    </row>
    <row r="53" spans="1:31">
      <c r="AC53" s="44"/>
      <c r="AD53" s="57"/>
      <c r="AE53" s="35"/>
    </row>
    <row r="54" spans="1:31">
      <c r="AC54" s="44"/>
      <c r="AD54" s="57"/>
      <c r="AE54" s="35"/>
    </row>
    <row r="55" spans="1:31">
      <c r="AC55" s="44"/>
      <c r="AD55" s="57"/>
      <c r="AE55" s="35"/>
    </row>
    <row r="56" spans="1:31">
      <c r="AC56" s="44"/>
      <c r="AD56" s="57"/>
      <c r="AE56" s="35"/>
    </row>
    <row r="57" spans="1:31">
      <c r="AC57" s="44"/>
      <c r="AD57" s="57"/>
    </row>
    <row r="58" spans="1:31">
      <c r="AD58" s="57"/>
    </row>
    <row r="59" spans="1:31">
      <c r="AD59" s="57"/>
    </row>
  </sheetData>
  <pageMargins left="0.31496062992125984" right="0.1574803149606299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Actitivity Budget 2011</vt:lpstr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Mischa Rychener</cp:lastModifiedBy>
  <cp:lastPrinted>2012-11-16T13:26:29Z</cp:lastPrinted>
  <dcterms:created xsi:type="dcterms:W3CDTF">2009-12-16T08:42:12Z</dcterms:created>
  <dcterms:modified xsi:type="dcterms:W3CDTF">2013-08-12T13:19:52Z</dcterms:modified>
</cp:coreProperties>
</file>