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45" windowWidth="12120" windowHeight="8160"/>
  </bookViews>
  <sheets>
    <sheet name="BUDGET" sheetId="6" r:id="rId1"/>
    <sheet name="BUDGET NOTES" sheetId="7" r:id="rId2"/>
    <sheet name="Sheet1" sheetId="8" r:id="rId3"/>
  </sheets>
  <definedNames>
    <definedName name="_xlnm.Print_Area" localSheetId="0">BUDGET!$A$1:$R$157</definedName>
    <definedName name="_xlnm.Print_Titles" localSheetId="0">BUDGET!$14:$16</definedName>
  </definedNames>
  <calcPr calcId="124519"/>
</workbook>
</file>

<file path=xl/calcChain.xml><?xml version="1.0" encoding="utf-8"?>
<calcChain xmlns="http://schemas.openxmlformats.org/spreadsheetml/2006/main">
  <c r="M159" i="6"/>
  <c r="N159"/>
  <c r="M158"/>
  <c r="M160" s="1"/>
  <c r="N158"/>
  <c r="N160" s="1"/>
  <c r="L159"/>
  <c r="L158"/>
  <c r="L160" s="1"/>
  <c r="N161" l="1"/>
  <c r="M161"/>
  <c r="N186"/>
  <c r="Q186" s="1"/>
  <c r="M186"/>
  <c r="P186" s="1"/>
  <c r="L186"/>
  <c r="O186" s="1"/>
  <c r="K186"/>
  <c r="J186"/>
  <c r="I186"/>
  <c r="H186"/>
  <c r="G186"/>
  <c r="F186"/>
  <c r="E186"/>
  <c r="D186"/>
  <c r="N183"/>
  <c r="Q183" s="1"/>
  <c r="M183"/>
  <c r="P183" s="1"/>
  <c r="L183"/>
  <c r="O183" s="1"/>
  <c r="K183"/>
  <c r="J183"/>
  <c r="I183"/>
  <c r="H183"/>
  <c r="G183"/>
  <c r="F183"/>
  <c r="E183"/>
  <c r="D183"/>
  <c r="N182"/>
  <c r="Q182" s="1"/>
  <c r="M182"/>
  <c r="P182" s="1"/>
  <c r="L182"/>
  <c r="O182" s="1"/>
  <c r="K182"/>
  <c r="J182"/>
  <c r="I182"/>
  <c r="H182"/>
  <c r="G182"/>
  <c r="F182"/>
  <c r="E182"/>
  <c r="D182"/>
  <c r="N181"/>
  <c r="Q181" s="1"/>
  <c r="M181"/>
  <c r="P181" s="1"/>
  <c r="L181"/>
  <c r="O181" s="1"/>
  <c r="K181"/>
  <c r="J181"/>
  <c r="I181"/>
  <c r="H181"/>
  <c r="G181"/>
  <c r="F181"/>
  <c r="E181"/>
  <c r="D181"/>
  <c r="N178"/>
  <c r="Q178" s="1"/>
  <c r="M178"/>
  <c r="P178" s="1"/>
  <c r="L178"/>
  <c r="O178" s="1"/>
  <c r="K178"/>
  <c r="J178"/>
  <c r="I178"/>
  <c r="H178"/>
  <c r="G178"/>
  <c r="F178"/>
  <c r="E178"/>
  <c r="D178"/>
  <c r="N175"/>
  <c r="Q175" s="1"/>
  <c r="M175"/>
  <c r="P175" s="1"/>
  <c r="L175"/>
  <c r="O175" s="1"/>
  <c r="K175"/>
  <c r="J175"/>
  <c r="I175"/>
  <c r="H175"/>
  <c r="G175"/>
  <c r="F175"/>
  <c r="E175"/>
  <c r="D175"/>
  <c r="N174"/>
  <c r="Q174" s="1"/>
  <c r="M174"/>
  <c r="P174" s="1"/>
  <c r="L174"/>
  <c r="O174" s="1"/>
  <c r="K174"/>
  <c r="J174"/>
  <c r="I174"/>
  <c r="H174"/>
  <c r="G174"/>
  <c r="F174"/>
  <c r="E174"/>
  <c r="D174"/>
  <c r="N173"/>
  <c r="Q173" s="1"/>
  <c r="M173"/>
  <c r="P173" s="1"/>
  <c r="L173"/>
  <c r="O173" s="1"/>
  <c r="K173"/>
  <c r="J173"/>
  <c r="I173"/>
  <c r="H173"/>
  <c r="G173"/>
  <c r="F173"/>
  <c r="E173"/>
  <c r="D173"/>
  <c r="C186"/>
  <c r="C183"/>
  <c r="C182"/>
  <c r="C181"/>
  <c r="D190"/>
  <c r="E190"/>
  <c r="F190"/>
  <c r="G190"/>
  <c r="H190"/>
  <c r="I190"/>
  <c r="J190"/>
  <c r="K190"/>
  <c r="L190"/>
  <c r="M190"/>
  <c r="N190"/>
  <c r="C190"/>
  <c r="C178"/>
  <c r="C175"/>
  <c r="C174"/>
  <c r="C173"/>
  <c r="N148"/>
  <c r="M148"/>
  <c r="L148"/>
  <c r="K148"/>
  <c r="J148"/>
  <c r="I148"/>
  <c r="H148"/>
  <c r="G148"/>
  <c r="F148"/>
  <c r="E148"/>
  <c r="D148"/>
  <c r="C148"/>
  <c r="N120"/>
  <c r="M120"/>
  <c r="L120"/>
  <c r="K120"/>
  <c r="J120"/>
  <c r="I120"/>
  <c r="H120"/>
  <c r="G120"/>
  <c r="F120"/>
  <c r="E120"/>
  <c r="D120"/>
  <c r="C120"/>
  <c r="N62"/>
  <c r="M62"/>
  <c r="L62"/>
  <c r="K62"/>
  <c r="J62"/>
  <c r="I62"/>
  <c r="H62"/>
  <c r="G62"/>
  <c r="F62"/>
  <c r="E62"/>
  <c r="D62"/>
  <c r="C62"/>
  <c r="N22"/>
  <c r="M22"/>
  <c r="L22"/>
  <c r="K22"/>
  <c r="J22"/>
  <c r="I22"/>
  <c r="H22"/>
  <c r="G22"/>
  <c r="F22"/>
  <c r="E22"/>
  <c r="D22"/>
  <c r="C22"/>
  <c r="N156"/>
  <c r="N157" s="1"/>
  <c r="M156"/>
  <c r="M157" s="1"/>
  <c r="L156"/>
  <c r="L157" s="1"/>
  <c r="K156"/>
  <c r="K157" s="1"/>
  <c r="J156"/>
  <c r="J157" s="1"/>
  <c r="I156"/>
  <c r="I157" s="1"/>
  <c r="H156"/>
  <c r="H157" s="1"/>
  <c r="G156"/>
  <c r="G157" s="1"/>
  <c r="F156"/>
  <c r="F163" s="1"/>
  <c r="E156"/>
  <c r="E157" s="1"/>
  <c r="D156"/>
  <c r="D157" s="1"/>
  <c r="C156"/>
  <c r="C163" s="1"/>
  <c r="Q139"/>
  <c r="P91"/>
  <c r="P90"/>
  <c r="P69"/>
  <c r="P68"/>
  <c r="P65"/>
  <c r="P50"/>
  <c r="P30"/>
  <c r="P31"/>
  <c r="P86"/>
  <c r="P49"/>
  <c r="C184" l="1"/>
  <c r="D184" s="1"/>
  <c r="E184" s="1"/>
  <c r="C176"/>
  <c r="R176" s="1"/>
  <c r="R177" s="1"/>
  <c r="D179"/>
  <c r="E179"/>
  <c r="H179"/>
  <c r="I179"/>
  <c r="L179"/>
  <c r="O179" s="1"/>
  <c r="M179"/>
  <c r="P179" s="1"/>
  <c r="F184"/>
  <c r="D187"/>
  <c r="H187"/>
  <c r="L187"/>
  <c r="O187" s="1"/>
  <c r="C177"/>
  <c r="C180" s="1"/>
  <c r="D176"/>
  <c r="E176" s="1"/>
  <c r="E177" s="1"/>
  <c r="F185"/>
  <c r="F188" s="1"/>
  <c r="G184"/>
  <c r="H184" s="1"/>
  <c r="H185" s="1"/>
  <c r="H188" s="1"/>
  <c r="F176"/>
  <c r="G176" s="1"/>
  <c r="G187"/>
  <c r="K187"/>
  <c r="C187"/>
  <c r="L176"/>
  <c r="O176" s="1"/>
  <c r="I184"/>
  <c r="J184" s="1"/>
  <c r="F177"/>
  <c r="F180" s="1"/>
  <c r="G179"/>
  <c r="K179"/>
  <c r="F187"/>
  <c r="J187"/>
  <c r="N187"/>
  <c r="Q187" s="1"/>
  <c r="L163"/>
  <c r="C179"/>
  <c r="F179"/>
  <c r="J179"/>
  <c r="N179"/>
  <c r="Q179" s="1"/>
  <c r="L184"/>
  <c r="E187"/>
  <c r="I187"/>
  <c r="M187"/>
  <c r="P187" s="1"/>
  <c r="D185"/>
  <c r="D188" s="1"/>
  <c r="D177"/>
  <c r="D180" s="1"/>
  <c r="E185"/>
  <c r="E188" s="1"/>
  <c r="I176"/>
  <c r="C185"/>
  <c r="N162"/>
  <c r="M162"/>
  <c r="C157"/>
  <c r="F157"/>
  <c r="I163"/>
  <c r="P157"/>
  <c r="Q58"/>
  <c r="M184" l="1"/>
  <c r="O184"/>
  <c r="C188"/>
  <c r="F191"/>
  <c r="E191"/>
  <c r="E192" s="1"/>
  <c r="D191"/>
  <c r="C191"/>
  <c r="C192" s="1"/>
  <c r="E180"/>
  <c r="J185"/>
  <c r="J188" s="1"/>
  <c r="K184"/>
  <c r="K185" s="1"/>
  <c r="K188" s="1"/>
  <c r="G177"/>
  <c r="H176"/>
  <c r="H177" s="1"/>
  <c r="I177"/>
  <c r="J176"/>
  <c r="L177"/>
  <c r="M176"/>
  <c r="P176" s="1"/>
  <c r="F192"/>
  <c r="L185"/>
  <c r="I185"/>
  <c r="I188" s="1"/>
  <c r="D192"/>
  <c r="G185"/>
  <c r="G188" s="1"/>
  <c r="M185"/>
  <c r="Q78"/>
  <c r="Q19"/>
  <c r="Q77"/>
  <c r="P185" l="1"/>
  <c r="M188"/>
  <c r="P188" s="1"/>
  <c r="O185"/>
  <c r="L188"/>
  <c r="O188" s="1"/>
  <c r="O177"/>
  <c r="L191"/>
  <c r="L180"/>
  <c r="O180" s="1"/>
  <c r="I180"/>
  <c r="I191"/>
  <c r="H180"/>
  <c r="H191"/>
  <c r="H192" s="1"/>
  <c r="G180"/>
  <c r="G191"/>
  <c r="G192" s="1"/>
  <c r="N184"/>
  <c r="P184"/>
  <c r="K176"/>
  <c r="K177" s="1"/>
  <c r="J177"/>
  <c r="N176"/>
  <c r="M177"/>
  <c r="L192"/>
  <c r="I192"/>
  <c r="Q102"/>
  <c r="Q101"/>
  <c r="Q104"/>
  <c r="Q103"/>
  <c r="Q99"/>
  <c r="Q100"/>
  <c r="Q21"/>
  <c r="Q133"/>
  <c r="Q154"/>
  <c r="Q39"/>
  <c r="P177" l="1"/>
  <c r="M191"/>
  <c r="M192" s="1"/>
  <c r="M180"/>
  <c r="P180" s="1"/>
  <c r="N177"/>
  <c r="Q176"/>
  <c r="J180"/>
  <c r="J191"/>
  <c r="J192" s="1"/>
  <c r="K180"/>
  <c r="K191"/>
  <c r="K192" s="1"/>
  <c r="N185"/>
  <c r="Q184"/>
  <c r="Q135"/>
  <c r="Q155"/>
  <c r="Q185" l="1"/>
  <c r="N188"/>
  <c r="Q188" s="1"/>
  <c r="Q177"/>
  <c r="N191"/>
  <c r="N192" s="1"/>
  <c r="N180"/>
  <c r="Q180" s="1"/>
  <c r="Q129"/>
  <c r="Q130"/>
  <c r="Q123"/>
  <c r="R119"/>
  <c r="Q80"/>
  <c r="Q82"/>
  <c r="Q79"/>
  <c r="Q136"/>
  <c r="Q81"/>
  <c r="Q83"/>
  <c r="Q128"/>
  <c r="Q124"/>
  <c r="Q137" l="1"/>
  <c r="Q138"/>
  <c r="Q134"/>
  <c r="Q150"/>
  <c r="R118"/>
  <c r="R117"/>
  <c r="R116"/>
  <c r="R115"/>
  <c r="R114"/>
  <c r="R113"/>
  <c r="R112"/>
  <c r="R111"/>
  <c r="R110"/>
  <c r="R109"/>
  <c r="R144"/>
  <c r="Q153"/>
  <c r="Q151"/>
  <c r="R108"/>
  <c r="Q125"/>
  <c r="R143"/>
  <c r="R157" l="1"/>
  <c r="Q152"/>
  <c r="Q157" s="1"/>
  <c r="C164" l="1"/>
  <c r="F164"/>
  <c r="G164" s="1"/>
  <c r="L164"/>
  <c r="M164" s="1"/>
  <c r="I164"/>
  <c r="J164" s="1"/>
  <c r="D164" l="1"/>
  <c r="I165" l="1"/>
  <c r="I166" s="1"/>
  <c r="I167" s="1"/>
  <c r="E169" s="1"/>
  <c r="F165"/>
  <c r="F166" s="1"/>
  <c r="F167" s="1"/>
  <c r="D169" s="1"/>
  <c r="C165"/>
  <c r="C166" s="1"/>
  <c r="C167" s="1"/>
  <c r="C169" s="1"/>
  <c r="L165" l="1"/>
  <c r="L166" s="1"/>
  <c r="J165" l="1"/>
  <c r="J166" s="1"/>
  <c r="J167" s="1"/>
  <c r="E170" s="1"/>
  <c r="G165"/>
  <c r="G166" s="1"/>
  <c r="G167" s="1"/>
  <c r="D170" s="1"/>
  <c r="D165" l="1"/>
  <c r="D166" s="1"/>
  <c r="D167" s="1"/>
  <c r="C170" s="1"/>
  <c r="M165" l="1"/>
  <c r="M166" s="1"/>
  <c r="L167" s="1"/>
</calcChain>
</file>

<file path=xl/sharedStrings.xml><?xml version="1.0" encoding="utf-8"?>
<sst xmlns="http://schemas.openxmlformats.org/spreadsheetml/2006/main" count="635" uniqueCount="293">
  <si>
    <t>Office Rent  &amp; Utilities</t>
  </si>
  <si>
    <t>BRAC</t>
  </si>
  <si>
    <t>DFID</t>
  </si>
  <si>
    <t>Grand Total</t>
  </si>
  <si>
    <t>Monitoring and Evaluation cost</t>
  </si>
  <si>
    <t>Survey Monitor</t>
  </si>
  <si>
    <t xml:space="preserve">Traveling, Transportation &amp; Allowances (25% Salary) </t>
  </si>
  <si>
    <t>Household survey cost</t>
  </si>
  <si>
    <t>Coding &amp; Data entry cost</t>
  </si>
  <si>
    <t>Head Office Staff Cost</t>
  </si>
  <si>
    <t>Head Office (BRAC International)</t>
  </si>
  <si>
    <t>Campaign materials for the Nutrition Awareness Campaign</t>
  </si>
  <si>
    <t>Training, Refreshers &amp; Supplies of Sierra Leone</t>
  </si>
  <si>
    <t>Training, Refreshers &amp; Supplies of Liberia</t>
  </si>
  <si>
    <t>Program Activities and Support of Liberia</t>
  </si>
  <si>
    <t>Capital Expenditure</t>
  </si>
  <si>
    <t>Motorcycle</t>
  </si>
  <si>
    <t>Maintenance cost for motorcycle</t>
  </si>
  <si>
    <t>Capital Expenditure Sierra Leone</t>
  </si>
  <si>
    <t>Capital Expenditure of Liberia</t>
  </si>
  <si>
    <t>Office rent and utilities</t>
  </si>
  <si>
    <t>Others Administrative cost</t>
  </si>
  <si>
    <t xml:space="preserve"> Sierra Leone</t>
  </si>
  <si>
    <t>Liberia</t>
  </si>
  <si>
    <t>Refreshers training of community promoters (1day/2 month)</t>
  </si>
  <si>
    <t>Sierra Leone</t>
  </si>
  <si>
    <t xml:space="preserve">Campaign Materials for the Nutrition Awareness </t>
  </si>
  <si>
    <t>Nutrition Awareness Campaign (£ 305/branch/quarter)</t>
  </si>
  <si>
    <t>Air Ticket Fare (12 times)</t>
  </si>
  <si>
    <t>Maintenance, general expenses and stationeries</t>
  </si>
  <si>
    <t>Program Activities and Supports of Sierra Leone</t>
  </si>
  <si>
    <t>Country Office Staff Salary &amp; Benefits Sierra Leone</t>
  </si>
  <si>
    <t>PROJECT ACTIVITIES</t>
  </si>
  <si>
    <t>Workshop Workshop for Dissemination (Sierra Leone)</t>
  </si>
  <si>
    <t>Workshop Workshop for Dissemination (Liberia)</t>
  </si>
  <si>
    <t>Training to Staff ( Sierra Leone)</t>
  </si>
  <si>
    <t>Training to Staff ( Liberia)</t>
  </si>
  <si>
    <t>Refresher's training of the kitchen gardeners  (1 day/quarter,  £ 2/person)</t>
  </si>
  <si>
    <t>Support to kitchen gardeners (Seed, Fertilizers, tools and pesticides etc.)</t>
  </si>
  <si>
    <t>Training of kitchen gardeners (£ 5/day/person, 3 days)</t>
  </si>
  <si>
    <t>Refresher training of kitchen gardeners (1 day/quarter,  £ 2/person)</t>
  </si>
  <si>
    <t>Support to kitchen gardeners (seed, fertilizers, tools, etc.)</t>
  </si>
  <si>
    <t>Training of backyard backyard poultry rearers (£5/day/person, 3 days)</t>
  </si>
  <si>
    <t>Support to backyard backyard poultry rearers (22 birds, vaccine, feed and house/rearer)</t>
  </si>
  <si>
    <t>Training of the backyard poultry rearers (£ 5/day/person, 3 days)</t>
  </si>
  <si>
    <t>Refresher's training of the backyard poultry rearers (1 day/quarter,  £ 2/person)</t>
  </si>
  <si>
    <t>Support to backyard poultry rearers (22 birds, vaccine, feed and house/rearer)</t>
  </si>
  <si>
    <t>Refresher training of backyard poultry rearers (1 day/quarter,  £2/person)</t>
  </si>
  <si>
    <t>Training of community promoters for Agriculture</t>
  </si>
  <si>
    <t>Training of community promoters for Livestock</t>
  </si>
  <si>
    <t xml:space="preserve">Training of community promoters for Agriculture </t>
  </si>
  <si>
    <t xml:space="preserve">Training of community promoters for Livestock </t>
  </si>
  <si>
    <t>Cost for regigters 8/branch @5</t>
  </si>
  <si>
    <t>Village nutrion committee @10 per month</t>
  </si>
  <si>
    <t>Monitoring Officer (2 FTE)</t>
  </si>
  <si>
    <t>MIS Staff (0.25 FTE)</t>
  </si>
  <si>
    <t>Audit Officer (0.25 FTE)</t>
  </si>
  <si>
    <t>Country Representative (0.25 FTE)</t>
  </si>
  <si>
    <t>Area livestock coordinator (5 FTE)</t>
  </si>
  <si>
    <t>Area agriculture coordinator (5 FTE)</t>
  </si>
  <si>
    <t>Programme Manager Livestock (1 FTE)</t>
  </si>
  <si>
    <t>Programme Manager Agriculture (1 FTE)</t>
  </si>
  <si>
    <t>Head of Accounts (0.25 FTE)</t>
  </si>
  <si>
    <t xml:space="preserve">Programme Manager(1 FTE) </t>
  </si>
  <si>
    <t>Training of the kitchen gardeners (£ 5/day/person, 3 days)</t>
  </si>
  <si>
    <t>TOTAL</t>
  </si>
  <si>
    <t>Apr-Mar  13/14</t>
  </si>
  <si>
    <t>Apr-Mar  12/13</t>
  </si>
  <si>
    <t>BUDGET (GBP)</t>
  </si>
  <si>
    <t>YR 3</t>
  </si>
  <si>
    <t>YR 2</t>
  </si>
  <si>
    <t>YR 1</t>
  </si>
  <si>
    <t>FULL</t>
  </si>
  <si>
    <t>Inflation rate used in the project budget should not exceed the UK Treasury Rates of inflation for each financial year (01 April – 31 March). These rates, referred to as GDP deflators can be found on the UK treasury website. For financial years in the future please use the last available UK treasury predicted rates.</t>
  </si>
  <si>
    <t>N/A</t>
  </si>
  <si>
    <t>TOTAL COST OF PROJECT</t>
  </si>
  <si>
    <t>DATE</t>
  </si>
  <si>
    <t>Sierra Leone and Liberia</t>
  </si>
  <si>
    <t>COUNTRY</t>
  </si>
  <si>
    <t>Reducing Hunger in the Rural Areas of Sierra Leone and Liberia</t>
  </si>
  <si>
    <t>PROJECT TITLE</t>
  </si>
  <si>
    <t>ORGANISATION</t>
  </si>
  <si>
    <t>All applicants MUST provide detailed budget notes for each of project budget line. The notes should explain:  Why a particular item/service/human resource is needed. How the estimates have been calculated (e.g. based on quotes, market research), and including a reasonable detail of numbers, units and unit costs.</t>
  </si>
  <si>
    <t>Note No.</t>
  </si>
  <si>
    <t>Detail</t>
  </si>
  <si>
    <t>CAPITAL EXPENDITURE</t>
  </si>
  <si>
    <t xml:space="preserve">PROJECT ACTIVITIES </t>
  </si>
  <si>
    <t>Training of 3,000 kitchen gardeners: 3-day training at £5 per day per person (based on current price in country). Training will be on kitchen gardening and nutrition.</t>
  </si>
  <si>
    <t>Training of 400 backyard poultry rearers: 3-day training at £5 per day per person (based on current price in country). Training will be on poultry rearing management and nutrition.</t>
  </si>
  <si>
    <t>Refresher training of 1 day every quarter at £2 per kitchen gardener after completion of initial training to refresh/retain knowledge, share experience, continue to build capacity and confidence, and help increase productivity.</t>
  </si>
  <si>
    <t>Refresher training of 1 day every quarter at £2 per backyard poultry rearer after completion of initial training to refresh/retain knowledge, share experience, continue to build capacity and confidence, and help increase productivity.</t>
  </si>
  <si>
    <t>Refresher training of 1 day every 2 months (one month for 20 community health promoters, the other month for 10 community agriculture promoters and 10 community livestock promoters per branch) at £2 per person (£36 per person for 36 months, 800 promoters) to refresh/retain knowledge, share experiences, and continue to build capacity.</t>
  </si>
  <si>
    <t>Cost for registers 8/branch @ £5 for recording the matter of discussions. Cost will be £5×8×20=£800</t>
  </si>
  <si>
    <t>Inputs (start-up kit) consist of high quality seeds and seedlings (from nearby BRAC horticulture nurseries  - with an emphasis on year round and off season vegetable and fruit bearing plants), fertilizers, tools, etc. Kits will be made available to 3,000 kitchen gardeners (£12/per person) after completion of the 3-day training.</t>
  </si>
  <si>
    <t>Training of 2,500 kitchen gardeners: 3-day training at £5 per day per person (based on current price in country). Training will be on kitchen gardening and nutrition.</t>
  </si>
  <si>
    <t>Training of 240 backyard poultry rearers: 3-day training at £5 per day per person (based on current price in country). Training will be on poultry rearing management and nutrition.</t>
  </si>
  <si>
    <t>Refresher training of 1 day every 2 months (one month for 20 community health promoters, the other month for 10 community agriculture promoters and 10 community livestock promoters per branch) at £2 per person (£36 per person for 36 months, 1000 promoters) to refresh/retain knowledge, share experiences, and continue to build capacity.</t>
  </si>
  <si>
    <t>Inputs (start-up kit) consist of high quality seeds and seedlings (from nearby BRAC horticulture nurseries  - with an emphasis on year round and off season vegetable and fruit bearing plants), fertilizers, tools, etc. Kits will be made available to 2500 kitchen gardeners (£12/per person) after completion of the 3-day training.</t>
  </si>
  <si>
    <t xml:space="preserve">ALL STAFF COSTS </t>
  </si>
  <si>
    <t>Induction training for Program Assistant  (Agriculture)  6 days at £10 per day per Program Assistant</t>
  </si>
  <si>
    <t>Induction training Program Assistant  (Livestock) 6 days at £10 per day per Program Assistant</t>
  </si>
  <si>
    <t>Induction training for Program Assistant  (Agriculture)  6 days at £10 per day per Program Assistant. Cost will be £60×20=£1200 in FY1 and £60.51×5=£308 in FY2.</t>
  </si>
  <si>
    <t>Induction training for Program Assistant  (Livestock)  6 days at £10 per day per Program Assistant. Cost will be £60×20=£1200 in FY1 and £60.51×5=£308 in FY2.</t>
  </si>
  <si>
    <t xml:space="preserve"> </t>
  </si>
  <si>
    <t>Country office Staff Salary &amp; Benefits</t>
  </si>
  <si>
    <t>OTHER ADMINISTRATION COSTS</t>
  </si>
  <si>
    <t xml:space="preserve">Maintenance, General Expenses and Stationeries calculated at £70 monthly for each of the 20 project offices, of which 50% cost will be shared with BRAC Microfinance program.  </t>
  </si>
  <si>
    <t>Maintenance cost for Motorcycle at £30 monthly per motorcycle for 8 motorcycle.</t>
  </si>
  <si>
    <t xml:space="preserve">Maintenance, General Expenses and Stationeries calculated at £70 monthly for each of the 25 project offices, of which 50% cost will be shared with BRAC Microfinance program.  </t>
  </si>
  <si>
    <t>Maintenance cost for Motorcycle at £30 monthly per motorcycle for 10 motorcycle.</t>
  </si>
  <si>
    <t>MONITORING, EVALUATION AND LEASSON LEARNING</t>
  </si>
  <si>
    <t>Eight Survey Monitors will be engaged for a period of 20 days for each of the baseline and final evaluation, at £100 in total 40 days. Salary indicated is for both training and survey work.</t>
  </si>
  <si>
    <t>Traveling, Transportation &amp; Allowances (25% Salary) involved for food, travel and lodging.</t>
  </si>
  <si>
    <t>One day training for field staffs on monitoring. Log frame and other programme related issues. At £50 per person per day for 62 staffs of Liberia.</t>
  </si>
  <si>
    <t xml:space="preserve">Data coding and entry cost per house hold (Based on BRAC experience) is £3 for 1800 household. </t>
  </si>
  <si>
    <t>Regional  Agriculture Coordinator (3 FTE)</t>
  </si>
  <si>
    <t>Regional Livestock Coordinator (3 FTE)</t>
  </si>
  <si>
    <t>Country Office Staff Salary &amp; Benefits Liberia</t>
  </si>
  <si>
    <t>Senior Accounts Officer (0.25 FTE)</t>
  </si>
  <si>
    <t>Senior Manager Monitoring (0.50 FTE)</t>
  </si>
  <si>
    <t>Area agriculture coordinator (6 FTE)</t>
  </si>
  <si>
    <t>Area livestock coordinator (6 FTE)</t>
  </si>
  <si>
    <t>Programme Assistant (Agriculture, 25 FTE)</t>
  </si>
  <si>
    <t>Programme Assistant (Livestock, 25 FTE)</t>
  </si>
  <si>
    <t>Programme Assistant Training (Agriculture)</t>
  </si>
  <si>
    <t>Programme Assistant Training (Livestock)</t>
  </si>
  <si>
    <t>Training manual for Programme Assistants</t>
  </si>
  <si>
    <t>Operations Manager (0.50 FTE)</t>
  </si>
  <si>
    <t>Senior Audit Officer (0.25 FTE)</t>
  </si>
  <si>
    <t>Programme Assistant (Agriculture, 20 FTE)</t>
  </si>
  <si>
    <t>Programme Assistant (Poultry &amp; Livestock, 20 FTE)</t>
  </si>
  <si>
    <t>Programme Assistant Training  (Agriculture)</t>
  </si>
  <si>
    <t>Programme Assistant Training  (Livestock and Poultry)</t>
  </si>
  <si>
    <t>One day training for field staffs on monitoring. Log frame and other programme related issues. At £50 per person per day for 50 staffs of Sierra Leone.</t>
  </si>
  <si>
    <t>ALL STAFF COSTS
For each staff member please provide organisation, job title, location, and percentage of time spent on the project expressed as a full time equivalent (FTE)</t>
  </si>
  <si>
    <t>Deputy Executive Director (0.20 FTE)</t>
  </si>
  <si>
    <t>Director Finance (0.20 FTE)</t>
  </si>
  <si>
    <t>Programme Development Coordinator (0.20 FTE)</t>
  </si>
  <si>
    <t>Senior Regional Manager Agriculture (0.50 FTE)</t>
  </si>
  <si>
    <t>Manager Accounts (0.50 FTE)</t>
  </si>
  <si>
    <t>Senior Manager, Communication (0.20 FTE)</t>
  </si>
  <si>
    <t>Senior Manager, Financial Analysis &amp; MIS (0.20 FTE)</t>
  </si>
  <si>
    <t>Assistant HR Manager (0.20 FTE)</t>
  </si>
  <si>
    <t>Software Engineer, IT (0.50 FTE)</t>
  </si>
  <si>
    <t>Senior Logistic Officer (0.20 FTE)</t>
  </si>
  <si>
    <t>Office Assistant (0.30 FTE)</t>
  </si>
  <si>
    <t>Consultant for Technical Assistance (14 days at £200 per day, 6 times)</t>
  </si>
  <si>
    <t>Travelling &amp; Transport Allowances</t>
  </si>
  <si>
    <t>Revolving fund for Community Agriculture Promoter</t>
  </si>
  <si>
    <t>Revolving fund for Community Livestock Promoter</t>
  </si>
  <si>
    <t xml:space="preserve">Refresher training of community promoters (1 day/2 month,  £3/person) </t>
  </si>
  <si>
    <r>
      <t xml:space="preserve">Before preparing your budget, you should read the </t>
    </r>
    <r>
      <rPr>
        <b/>
        <u/>
        <sz val="12"/>
        <color indexed="10"/>
        <rFont val="Calibri"/>
        <family val="2"/>
        <scheme val="minor"/>
      </rPr>
      <t>GPAF Financial Management Guidelines</t>
    </r>
    <r>
      <rPr>
        <b/>
        <sz val="12"/>
        <color indexed="10"/>
        <rFont val="Calibri"/>
        <family val="2"/>
        <scheme val="minor"/>
      </rPr>
      <t xml:space="preserve"> available on DFID website and the </t>
    </r>
    <r>
      <rPr>
        <b/>
        <u/>
        <sz val="12"/>
        <color indexed="10"/>
        <rFont val="Calibri"/>
        <family val="2"/>
        <scheme val="minor"/>
      </rPr>
      <t>Guidance to Complete the Budget</t>
    </r>
    <r>
      <rPr>
        <b/>
        <sz val="12"/>
        <color indexed="10"/>
        <rFont val="Calibri"/>
        <family val="2"/>
        <scheme val="minor"/>
      </rPr>
      <t xml:space="preserve"> in the left tab</t>
    </r>
  </si>
  <si>
    <r>
      <t>GPAF REFERENCE</t>
    </r>
    <r>
      <rPr>
        <sz val="12"/>
        <rFont val="Calibri"/>
        <family val="2"/>
        <scheme val="minor"/>
      </rPr>
      <t xml:space="preserve"> 
</t>
    </r>
    <r>
      <rPr>
        <i/>
        <sz val="12"/>
        <rFont val="Calibri"/>
        <family val="2"/>
        <scheme val="minor"/>
      </rPr>
      <t>If Known</t>
    </r>
  </si>
  <si>
    <t>Stichting BRAC International (BRAC Intl.)</t>
  </si>
  <si>
    <r>
      <t xml:space="preserve">DFID CONTRIBUTION
</t>
    </r>
    <r>
      <rPr>
        <i/>
        <sz val="10"/>
        <rFont val="Calibri"/>
        <family val="2"/>
        <scheme val="minor"/>
      </rPr>
      <t>In GBP and as a %age of total funds</t>
    </r>
  </si>
  <si>
    <r>
      <t xml:space="preserve">OWN CONTRIBUTION
</t>
    </r>
    <r>
      <rPr>
        <sz val="10"/>
        <rFont val="Calibri"/>
        <family val="2"/>
        <scheme val="minor"/>
      </rPr>
      <t>In GBP and as a %age of total funds</t>
    </r>
  </si>
  <si>
    <r>
      <t xml:space="preserve">ADDITIONAL FUNDING
</t>
    </r>
    <r>
      <rPr>
        <i/>
        <sz val="10"/>
        <rFont val="Calibri"/>
        <family val="2"/>
        <scheme val="minor"/>
      </rPr>
      <t>including sources, in GBP and as a %age of total funds</t>
    </r>
  </si>
  <si>
    <r>
      <t xml:space="preserve">EXCHANGE RATE
</t>
    </r>
    <r>
      <rPr>
        <i/>
        <sz val="10"/>
        <rFont val="Calibri"/>
        <family val="2"/>
        <scheme val="minor"/>
      </rPr>
      <t>including source and date</t>
    </r>
  </si>
  <si>
    <r>
      <t xml:space="preserve">INFLATION RATE
</t>
    </r>
    <r>
      <rPr>
        <i/>
        <sz val="10"/>
        <rFont val="Calibri"/>
        <family val="2"/>
        <scheme val="minor"/>
      </rPr>
      <t>No greater than relevant UK Treasury Rate</t>
    </r>
  </si>
  <si>
    <t>BRAC Contribution</t>
  </si>
  <si>
    <t>Other Project Financing</t>
  </si>
  <si>
    <t>Cash</t>
  </si>
  <si>
    <t>Contribution BRAC(Intl.)</t>
  </si>
  <si>
    <t>Revolving fund for Community Livestock Promoter. Cost will be £80×200=£16000. (Provided and managed by BRAC MF Sierra Leone)</t>
  </si>
  <si>
    <t>Revolving fund for Community Livestock Promoter. Funding will be £80×200=£16,000 and  £82×50=£4100 in FY2 totaling £20,100. (Provided &amp; Managed by BRAC Liberia MF)</t>
  </si>
  <si>
    <t>Omidyar Foundation</t>
  </si>
  <si>
    <t>Microfinance Program</t>
  </si>
  <si>
    <t>Sl. No.</t>
  </si>
  <si>
    <t>Note no.</t>
  </si>
  <si>
    <t>Revolving fund for Community Agriculture Promoter. Cost will be £80×200=£16,000. (Managed by BRAC MF Sierra Leone)</t>
  </si>
  <si>
    <t>Revolving fund for Community Agriculture Promoter. Funding will be £80×200=£16,000 and  £82×50=£4100 in FY2 totaling £20,100. (Managed by BRAC Liberia MF)</t>
  </si>
  <si>
    <t xml:space="preserve"> Video Conferencing</t>
  </si>
  <si>
    <t>LB</t>
  </si>
  <si>
    <t>USD SL</t>
  </si>
  <si>
    <t>USD LB</t>
  </si>
  <si>
    <t>GPB</t>
  </si>
  <si>
    <t>USD</t>
  </si>
  <si>
    <t>Apr-Mar  14/15</t>
  </si>
  <si>
    <t xml:space="preserve">  2013-2014: 2.5%; 2014-2015: 2.7%</t>
  </si>
  <si>
    <t xml:space="preserve">For movement of area coordinators between program sites under 4 area offices. 10 motorbikes for £915 each, based on current price in Sierra Leone. Bajaj, model TVS Victor, 125cc, made in India. </t>
  </si>
  <si>
    <t xml:space="preserve">For movement of  area coordinators between program sites under 5 area offices. 12 motorbikes for £915 each, based on current price in Liberia. Bajaj, model TVS Victor, 125cc, made in India. </t>
  </si>
  <si>
    <t>Training of community promoters for agriculture activites. Cost will be £15.375×200=£3075</t>
  </si>
  <si>
    <t>Training of community promoters for livestock activities. Cost will be £15.375×200=£3075</t>
  </si>
  <si>
    <t>Inputs consist of 22 birds, vaccines, feed and a bird house, and will be made available to 400 backyard poultry rearers (£215/per person, based on market price.) after completion of the 3-day training.</t>
  </si>
  <si>
    <t>Inputs consist of 22 birds, vaccines, feed and a bird house, and will be made available to 240 backyard poultry rearers (£215/per person, based on market price.) after completion of the 3-day training.</t>
  </si>
  <si>
    <t>Training of community promoters for agriculture activites. Cost will be £15×200=£3000 in FY1 and  £15.38×200=£3844 and £16.18×50=£3863 in FY2 totalling £7707.</t>
  </si>
  <si>
    <t>Training of community promoters for livestock activites. Cost will be  £15×200=£3000 in FY1 and  £15.38×200=£3844 and £16.18×50=£3863 in FY2 totalling £7707.</t>
  </si>
  <si>
    <t>Cost for registers 8/branch @ £5 for recording the matter of discussions. Cost will be £40×40=£1600 in FY1 and £41×5=£205 in FY2.</t>
  </si>
  <si>
    <t xml:space="preserve">Full-time area agriculture coordinator at £170 per month responsible for managing and supervising 4-5 agriculture program assistants in his/her assigned BRAC area.  A total of five (5) area agriculture coordinators will be employed. The total salary and benefit package is based on BRAC’s salary structure for local staff. </t>
  </si>
  <si>
    <t xml:space="preserve">Full-time area livestock coordinator at £170 per month responsible for managing and supervising 4-5 livestock program assistants in his/her assigned BRAC area.  A total of five (5) area livestock coordinators will be employed. The total salary and benefit package is based on BRAC’s salary structure for local staff. </t>
  </si>
  <si>
    <t>Manual for Training of PA (Agriculture &amp; Poultry Livestock) at £7.175. Total cost will be £7.175 ×50=£359</t>
  </si>
  <si>
    <t>Programme Manager Operation (0.50 FTE) will operate the programs BRAC undertakes at Sierra Leone and will work at the Country Office. £510 (£1020 X0.50) per month will be charged for this project. The total salary and benefit package is based on BRAC’s salary structure for senior level staff which includes basic salary, house rent, gratuity, insurance, medical allowance, and festival bonus.</t>
  </si>
  <si>
    <t>Head of Accounts (0.25 FTE) at £220 (£880 × 0.25FTE) per month, who will responsible for panning &amp; coordinating the field level accounting activities analyzing the monthly accounts report and share with the respective department. The total salary and benefit package is based on BRAC’s salary structure.</t>
  </si>
  <si>
    <t>Senior Audit  officer at £150 (£600× 0.25 FTE) per month, who will responsible for planning &amp; coordinating the field level audit activities, helping summarizing the audit report and share  with the respective department. The total salary and benefit package is based on BRAC’s salary structure.</t>
  </si>
  <si>
    <t>MIS Staff at £120 (£480 × 0.25) per month, who will responsible for collection of field level data and preparing the report. The total salary and benefit package is based on BRAC’s salary structure.</t>
  </si>
  <si>
    <t>Monitoring Officer (2 FTE) at £125  per month. The Monitoring officer  will  develop tools and set targets for indicators,  use those  tools and collect data. The total salary and benefit package is based on BRAC’s salary structure</t>
  </si>
  <si>
    <t>Full-time regional agriculture coordinator (3 FTE) at £800 per month with responsibility to support the agriculture programme . The total salary and benefit package is based on BRAC’s salary structure for senior field level staff which includes basic salary, house rent, gratuity, insurance, medical allowance, and festival bonuses.</t>
  </si>
  <si>
    <t>Full-time regional livestock coordinator (3 FTE) at £800 per month with responsibility to support the  livestock programme. The total salary and benefit package is based on BRAC’s salary structure for senior field level staff which includes basic salary, house rent, gratuity, insurance, medical allowance, and festival bonuses.</t>
  </si>
  <si>
    <t xml:space="preserve">Full-time area agriculture coordinator (6 FTE) at £170 per month responsible for managing and supervising 4-5 agriculture program assistants in his/her assigned BRAC area.  A total of six (6) area agriculture coordinators will be employed. The total salary and benefit package is based on BRAC’s salary structure for local staff. </t>
  </si>
  <si>
    <t>20 full-time program assistants (agriculture) at £70 will be engaged; 1 under each branch office of the project, The total salary and benefit package is based on BRAC’s salary structure for local staff.</t>
  </si>
  <si>
    <t>20 full-time program assistants (Livestock) at £70 will be engaged; 1 under each branch office of the project, The total salary and benefit package is based on BRAC’s salary structure for local staff.</t>
  </si>
  <si>
    <t xml:space="preserve">Full-time area livestock coordinator (6 FTE) at £170 per month responsible for managing and supervising 4-5 livestock program assistants in his/her assigned BRAC area.  A total of six (6) area livestock coordinators will be employed. The total salary and benefit package is based on BRAC’s salary structure for local staff. </t>
  </si>
  <si>
    <t>25 full-time program assistants (agriculture) will be engaged; 1 under each branch office of the project, at £70/month. The total salary and benefit package is based on BRAC’s salary structure for local staff.</t>
  </si>
  <si>
    <t>25 full-time program assistants (livestock) will be engaged; 1 under each branch office of the project at £70/month. The total salary and benefit package is based on BRAC’s salary structure for local staff.</t>
  </si>
  <si>
    <t>Manul for Training of PA (Agriculture &amp; Poultry Livestock) at £7. Total cost will be £7.175 ×62=£445</t>
  </si>
  <si>
    <t>Monitoring Officer (2 FTE) at £125 per month. The Monitoring officer  will  develop tools and set targets for indicators,  use those  tools and collect data. The total salary and benefit package is based on BRAC’s salary structure</t>
  </si>
  <si>
    <t>Sr. Manager, Financial Analysis &amp; MIS (0.2 FTE) at £120 (£600 × 0.2) per month. He will be responsible for collection of reports, analysis of the expenditure and comparison of the budget. The total salary and benefit package is based on BRAC’s salary structures.</t>
  </si>
  <si>
    <t>Office Assistant (0.3 FTE) at £30 (£100 × 0.3) per month. Act as supporting staff. The total salary and benefit package is based on BRAC’s salary structures.</t>
  </si>
  <si>
    <t>Video &amp; Tele-conference, quaterly at £500. ( £500x4= £2000 in FY1, £513x4= £2050 in FY2, £526x4= £2105 in FY3)</t>
  </si>
  <si>
    <t>Village nutrion committee @ £10 per month per branch. Cost will be £10.25×9×20=£1845 in FY1; £10.51×12×20= £2522 in FY2; £10.79×12×20=£2590 in FY3. In total £6957.</t>
  </si>
  <si>
    <t>Village nutrion committee @ £10 per month. Cost will be £10.25×180=£1845 in FY1; £10.51×300=£3152 in FY2; £10.79×300= £3237 in FY3. In total £8234.</t>
  </si>
  <si>
    <t>Programme Manager at £900 (1 FTE) per month with responsibility to support all the programme related to agriculturte sector. The total salary and benefit package is based on BRAC’s salary structure for senior level staff which includes basic salary, house rent, gratuity, insurance, medical allowance, and festival bonuses.</t>
  </si>
  <si>
    <t>Programme Manager at £900 (1 FTE) per month with responsibility to support all the programme related to livestock  sector . The total salary and benefit package is based on BRAC’s salary structure for senior level staff which includes basic salary, house rent, gratuity, insurance, medical allowance, and festival bonuses.</t>
  </si>
  <si>
    <t>A Country Representative (0.25 FTE) will head the project along with all other programs BRAC undertakes at Liberia and will work at the Country Office. £290 (£1160X0.25) per month will be charged for this project. The total salary and benefit package is based on BRAC’s salary structure for senior level staff which includes basic salary, house rent, gratuity, insurance, medical allowance, and festival bonus.</t>
  </si>
  <si>
    <t>Senior Accounts officer (0.25 FTE) at £125 (£500× 0.25FTE) per month, who will responsible for panning &amp; coordinating the field level accounting activities analyzing the monthly accounts report and share with the respective department. The total salary and benefit package is based on BRAC’s salary structure.</t>
  </si>
  <si>
    <t>Audit  officer at £115 (£460× 0.25 FTE) per month, who will responsible for planning &amp; coordinating the field level audit activities, helping summarizing the audit report and share  with the respective department. The total salary and benefit package is based on BRAC’s salary structure.</t>
  </si>
  <si>
    <t>MIS Staff at £155 (£620 × 0.25) per month, who will responsible for collection of field level data and preparing the report. The total salary and benefit package is based on BRAC’s salary structure.</t>
  </si>
  <si>
    <t>Sr.Manager Monitoring (0.5 FTE) at £285 (£570x0.5FTE) per month. TheSr.Manager Monitoring will help the monitoring officer to  develop tools and set targets for indicators, and train the monitors on tool usage and collecting data. The total salary and benefit package is based on BRAC’s salary structure.</t>
  </si>
  <si>
    <t>Consultant-1</t>
  </si>
  <si>
    <t xml:space="preserve">HO Staff Travel &amp; Allowances (30% Salary) </t>
  </si>
  <si>
    <t xml:space="preserve">Country office Staff Travel &amp; Allowances Liberia (20% Salary) </t>
  </si>
  <si>
    <t xml:space="preserve">Field Staff Travel &amp; Allowances Liberia (20% Salary) </t>
  </si>
  <si>
    <t xml:space="preserve">Country office Staff Travel &amp; Allowances Sierra leone (20% Salary) </t>
  </si>
  <si>
    <t xml:space="preserve">Field Staff Travel &amp; Allowances Sierra leone (20% Salary) </t>
  </si>
  <si>
    <t>One day workshop will be arranged for dissemination of learnings in Liberia, 100 participants at £150 per person .</t>
  </si>
  <si>
    <t>One day workshop will be arranged for dissemination of learnings in Sierra Leone, 100 participants at £150 per person .</t>
  </si>
  <si>
    <t>Household survey cost at £9 per household (Based on BRAC experience) for 1800 household (600 programme participants, 600 in direct beneficiaries and 600 non-beneficiaries) for baseline and final evaluation.</t>
  </si>
  <si>
    <t>Consultant-1 (Socio economic) will be engaged for 20 days for each of the baseline, mid-term and final evaluation, at  £350 per days, in total 60 days. (For Sierra Leone and Liberia)</t>
  </si>
  <si>
    <t>Office rent &amp; Utilities (BRAC HO) calculated at £375 per month (Based on current price).</t>
  </si>
  <si>
    <t xml:space="preserve">Air Ticket Fare (12 times in 3 years ) for consultant and SRM agriculture @ £1100 per time. </t>
  </si>
  <si>
    <t>Travel and Transportation (30% Salary). This is the cost of HO staff when they will visit the program. It will cover travel, daily allowance, food and accomadation.</t>
  </si>
  <si>
    <t>Traveling, Transportation &amp; Allowances (20% Salary) based on BRAC experience. These includes field visit, communication with government &amp; private agencies, it also covers the traveling &amp; transportation of agriculture coordinator, area livestock coordinator, branch sector PO of Liberia.</t>
  </si>
  <si>
    <t>Traveling, Transportation &amp; Allowances (20% Salary). It include traveling &amp; transport cost of country representative, head of  accounts, head of audit &amp; MIS staff. Country Office Sierra Leone.</t>
  </si>
  <si>
    <t>Traveling, Transportation &amp; Allowances (20% Salary) based on BRAC experience. These includes field visit, communication with government &amp; private agencies, it also covers the traveling &amp; transportation of agriculture coordinator, area livestock coordinator, branch sector PO of Sierra leone.</t>
  </si>
  <si>
    <t>Traveling, Transportation &amp; Allowances (20% Salary). It include transport of and allowances cost of Deputy Executive Director, Director Finance, Program Development Coordinator, SRM Agriculture, Sr. Manager, Financial Analysis &amp; MIS, Assistant HR Manager, Software Engineer and Senior Logistic Officer. Based on BRAC experience.</t>
  </si>
  <si>
    <t>Consultant for Technical Assistant (14 days@£200 per day for 6 times ). The total salary and benefit package is based on BRAC’s structures.</t>
  </si>
  <si>
    <t xml:space="preserve">Senior Logistic Officer (0.2 FTE) at £70 (£350 × 0.2) per month.  Helps in Providing different logistic support. The total salary and benefit package is based on BRAC’s salary structures. </t>
  </si>
  <si>
    <t>Software Engineer, IT (0.2 FTE) at £140 (£700 × 0.2) per month. Helps in development of software. The total salary and benefit package is based on BRAC’s alary structures.</t>
  </si>
  <si>
    <t>Assistant HR Manager (0.1 FTE) at £55 (£550 × 0.1) per month. Helps in staff recruitment &amp; development. The total salary and benefit package is based on BRAC’s salary structures.</t>
  </si>
  <si>
    <t>Senior Manager, Communication (0.2 FTE) at £100 (£500 × 0.2) per month. He will be responsible for communication with the project related staff and other agencies. The total salary and benefit package is based on BRAC’s salary structures.</t>
  </si>
  <si>
    <t>Manager Accounts (0.5 FTE) at £324 (£648 × 0.5) per month. He will be responsible for preparation  &amp; analysis of the accounts report. The total salary and benefit package is based on BRAC’s salary structures.</t>
  </si>
  <si>
    <t>SRM Agriculture (0.5 FTE) at £290 (£580 × 0.5) per month. He will be responsible for providing technical assistance to implement the agriculture programme. The total salary and benefit package is based on BRAC’s salary structures.</t>
  </si>
  <si>
    <t>Program Development Coordinator (0.2 FTE) at £180 (£900 × 0.2) per month. She will be responsible for planning, communicating and coordinating the project along with others BRAC Int. programme. The total salary and benefit package is based on BRAC’s salary structure.</t>
  </si>
  <si>
    <t>Director Finance (0.2 FTE) at £290 (£1450 × 0.2) per month. He will be responsible for coordinating the accounts and financial activities of BRAC international. The total salary and benefit package is based on BRAC’s salary structure.</t>
  </si>
  <si>
    <t>Deputy Executive Director (0.2 FTE) at £380 (£1900 × 0.2) per month. He will responsible for this project along with all other international programmes undertaken by  BRAC in different countries. Work at BRAC head office. The total salary and benefit package is based on BRAC’s salary structure.</t>
  </si>
  <si>
    <t>A Country Representative (0.25 FTE) will head the project along with all other programs BRAC undertakes at Sierra Leone and will work at the Country Office. £290 (£1160 X0.25) per month will be charged for this project. The total salary and benefit package is based on BRAC’s salary structure for senior level staff which includes basic salary, house rent, gratuity, insurance, medical allowance, and festival bonus.</t>
  </si>
  <si>
    <t>Full-time regional livestock coordinator (3FTE) £800 per month with responsibility to support the livestock programme . The total salary and benefit package is based on BRAC’s salary structure for senior field level staff which includes basic salary, house rent, gratuity, insurance, medical allowance, and festival bonuses.</t>
  </si>
  <si>
    <t>Full-time regional agriculture coordinator (3 FTE) at £800 per month with responsibility to support the agriculture programme. The total salary and benefit package is based on BRAC’s salary structure for senior field level staff which includes basic salary, house rent, gratuity, insurance, medical allowance, and festival bonuses.</t>
  </si>
  <si>
    <t>Programme Manager at £900 (1 FTE) per month with responsibility to support all the programme related to agriculturte &amp; livestock  sector . The total salary and benefit package is based on BRAC’s salary structure for senior level staff which includes basic salary, house rent, gratuity, insurance, medical allowance, and festival bonuses.</t>
  </si>
  <si>
    <t>Concerns printed material for the campaign: posters, leaflets, T-shirts, cap, placards, flip charts as well as food for demonstration purposes. £38 per quarter per branch for 25 branches.</t>
  </si>
  <si>
    <t>Nutrition Awareness Campaigns implemented for the wider community (indirect beneficiaries) in BRAC branch areas where the program is run. One campaign at £305 (Based on current price in the country) per quarter per branch per year, for each of the 25 branches. An estimated population of 510000 will be reached. Cost intended for rally, with banner, lunch for promoters, drinking water and cost for media coverage.</t>
  </si>
  <si>
    <t>Concerns printed material for the campaign: posters, leaflets, T-shirts, cap, placards, flip charts as well as food for demonstration purposes. £38 per quarter per branch for 20 branches.</t>
  </si>
  <si>
    <t>Nutrition Awareness Campaigns implemented for the wider community (indirect beneficiaries) in BRAC branch areas where the program is run. One campaign at £305 (Based on current price in the country) per quarter per branch per year, for each of the 20 branches. An estimated population of 472,000 will be reached. Cost intended for rally, with banner, lunch for promoters, drinking water and cost for media coverage.</t>
  </si>
  <si>
    <t>4.13</t>
  </si>
  <si>
    <t>Training of Staff</t>
  </si>
  <si>
    <t>GBP 1,811,504(75%)</t>
  </si>
  <si>
    <t>GBP 615,901 (25%)</t>
  </si>
  <si>
    <t>Office rent calculated at £197 monthly for each of the 20 project offices, of which 50% rent will be shared with BRAC Microfinance program. Utilities include water and electricity.</t>
  </si>
  <si>
    <t>Office rent calculated at £197 monthly for each of the 25 project offices, of which 50% rent will be shared with BRAC Microfinance program. Utilities include water and electricity.</t>
  </si>
  <si>
    <t>Total Capital Expenditures</t>
  </si>
  <si>
    <t>Total Project Activity Cost</t>
  </si>
  <si>
    <t>Total of Staff Cost</t>
  </si>
  <si>
    <t>Total Other Admin Cost</t>
  </si>
  <si>
    <t>Total M&amp;E</t>
  </si>
  <si>
    <t>Project Activities</t>
  </si>
  <si>
    <t>All Staff Costs</t>
  </si>
  <si>
    <t>Other Administration Costs</t>
  </si>
  <si>
    <t>Monitoring, Evaluation &amp; Lesson Learning</t>
  </si>
  <si>
    <t>SL</t>
  </si>
  <si>
    <t>Project staff</t>
  </si>
  <si>
    <t>Overhead staff</t>
  </si>
  <si>
    <t>Total</t>
  </si>
  <si>
    <t>Common Overheads</t>
  </si>
  <si>
    <t>Particulars</t>
  </si>
  <si>
    <t>Country</t>
  </si>
  <si>
    <t>GPAF - IMP - 013</t>
  </si>
  <si>
    <t>GBP 2,427,404</t>
  </si>
  <si>
    <t>FULL in $</t>
  </si>
  <si>
    <t>DFID in $</t>
  </si>
  <si>
    <t>BRAC in $</t>
  </si>
  <si>
    <t>Lb</t>
  </si>
  <si>
    <t>Total of A (1+2)</t>
  </si>
  <si>
    <t>Sub Total (1)</t>
  </si>
  <si>
    <t>Sub Total (2)</t>
  </si>
  <si>
    <t>Sub Total (3)</t>
  </si>
  <si>
    <t>Sub Total (4)</t>
  </si>
  <si>
    <t>Total of B (1+2+3+4)</t>
  </si>
  <si>
    <t>Total of C (1+2+3+4)</t>
  </si>
  <si>
    <t>Total of D</t>
  </si>
  <si>
    <t>Subtotal (3)</t>
  </si>
  <si>
    <t>Total of E</t>
  </si>
  <si>
    <t>Total of F</t>
  </si>
  <si>
    <t>Total of G</t>
  </si>
</sst>
</file>

<file path=xl/styles.xml><?xml version="1.0" encoding="utf-8"?>
<styleSheet xmlns="http://schemas.openxmlformats.org/spreadsheetml/2006/main">
  <numFmts count="6">
    <numFmt numFmtId="43" formatCode="_(* #,##0.00_);_(* \(#,##0.00\);_(* &quot;-&quot;??_);_(@_)"/>
    <numFmt numFmtId="164" formatCode="_ * #,##0.00_ ;_ * \-#,##0.00_ ;_ * &quot;-&quot;??_ ;_ @_ "/>
    <numFmt numFmtId="165" formatCode="0.0"/>
    <numFmt numFmtId="166" formatCode="_ * #,##0_ ;_ * \-#,##0_ ;_ * &quot;-&quot;??_ ;_ @_ "/>
    <numFmt numFmtId="167" formatCode="_(* #,##0_);_(* \(#,##0\);_(* &quot;-&quot;??_);_(@_)"/>
    <numFmt numFmtId="168" formatCode="_(* #,##0.0000_);_(* \(#,##0.0000\);_(* &quot;-&quot;??_);_(@_)"/>
  </numFmts>
  <fonts count="31">
    <font>
      <sz val="11"/>
      <color theme="1"/>
      <name val="Calibri"/>
      <family val="2"/>
      <scheme val="minor"/>
    </font>
    <font>
      <sz val="10"/>
      <name val="Arial"/>
      <family val="2"/>
    </font>
    <font>
      <sz val="12"/>
      <name val="Helv"/>
      <family val="2"/>
    </font>
    <font>
      <b/>
      <sz val="8"/>
      <color indexed="8"/>
      <name val="Calibri"/>
      <family val="2"/>
      <scheme val="minor"/>
    </font>
    <font>
      <sz val="8"/>
      <color indexed="8"/>
      <name val="Calibri"/>
      <family val="2"/>
      <scheme val="minor"/>
    </font>
    <font>
      <b/>
      <sz val="8"/>
      <name val="Calibri"/>
      <family val="2"/>
      <scheme val="minor"/>
    </font>
    <font>
      <sz val="8"/>
      <name val="Calibri"/>
      <family val="2"/>
      <scheme val="minor"/>
    </font>
    <font>
      <sz val="10"/>
      <name val="Arial"/>
      <family val="2"/>
    </font>
    <font>
      <sz val="12"/>
      <name val="Arial"/>
      <family val="2"/>
    </font>
    <font>
      <sz val="10"/>
      <name val="Arial"/>
      <family val="2"/>
    </font>
    <font>
      <sz val="11"/>
      <name val="Verdana"/>
      <family val="2"/>
    </font>
    <font>
      <sz val="11"/>
      <color theme="1"/>
      <name val="Calibri"/>
      <family val="2"/>
      <scheme val="minor"/>
    </font>
    <font>
      <sz val="10"/>
      <name val="Calibri"/>
      <family val="2"/>
      <scheme val="minor"/>
    </font>
    <font>
      <b/>
      <sz val="10"/>
      <name val="Calibri"/>
      <family val="2"/>
      <scheme val="minor"/>
    </font>
    <font>
      <b/>
      <u/>
      <sz val="10"/>
      <name val="Calibri"/>
      <family val="2"/>
      <scheme val="minor"/>
    </font>
    <font>
      <b/>
      <sz val="12"/>
      <color rgb="FFFF0000"/>
      <name val="Calibri"/>
      <family val="2"/>
      <scheme val="minor"/>
    </font>
    <font>
      <b/>
      <u/>
      <sz val="12"/>
      <color indexed="10"/>
      <name val="Calibri"/>
      <family val="2"/>
      <scheme val="minor"/>
    </font>
    <font>
      <b/>
      <sz val="12"/>
      <color indexed="10"/>
      <name val="Calibri"/>
      <family val="2"/>
      <scheme val="minor"/>
    </font>
    <font>
      <sz val="12"/>
      <name val="Calibri"/>
      <family val="2"/>
      <scheme val="minor"/>
    </font>
    <font>
      <b/>
      <sz val="12"/>
      <name val="Calibri"/>
      <family val="2"/>
      <scheme val="minor"/>
    </font>
    <font>
      <i/>
      <sz val="12"/>
      <name val="Calibri"/>
      <family val="2"/>
      <scheme val="minor"/>
    </font>
    <font>
      <i/>
      <sz val="10"/>
      <name val="Calibri"/>
      <family val="2"/>
      <scheme val="minor"/>
    </font>
    <font>
      <sz val="10"/>
      <color indexed="8"/>
      <name val="Calibri"/>
      <family val="2"/>
      <scheme val="minor"/>
    </font>
    <font>
      <sz val="8"/>
      <color theme="9" tint="-0.249977111117893"/>
      <name val="Calibri"/>
      <family val="2"/>
      <scheme val="minor"/>
    </font>
    <font>
      <sz val="8"/>
      <color rgb="FF00B050"/>
      <name val="Calibri"/>
      <family val="2"/>
      <scheme val="minor"/>
    </font>
    <font>
      <b/>
      <sz val="8"/>
      <color rgb="FF00B050"/>
      <name val="Calibri"/>
      <family val="2"/>
      <scheme val="minor"/>
    </font>
    <font>
      <b/>
      <sz val="8"/>
      <color theme="9" tint="-0.249977111117893"/>
      <name val="Calibri"/>
      <family val="2"/>
      <scheme val="minor"/>
    </font>
    <font>
      <b/>
      <sz val="8"/>
      <name val="Calibri"/>
      <family val="2"/>
    </font>
    <font>
      <sz val="8"/>
      <name val="Calibri"/>
      <family val="2"/>
    </font>
    <font>
      <b/>
      <sz val="8"/>
      <color indexed="8"/>
      <name val="Calibri"/>
      <family val="2"/>
    </font>
    <font>
      <sz val="8"/>
      <color indexed="8"/>
      <name val="Calibri"/>
      <family val="2"/>
    </font>
  </fonts>
  <fills count="8">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indexed="43"/>
        <bgColor indexed="64"/>
      </patternFill>
    </fill>
    <fill>
      <patternFill patternType="solid">
        <fgColor theme="9" tint="-0.249977111117893"/>
        <bgColor indexed="64"/>
      </patternFill>
    </fill>
    <fill>
      <patternFill patternType="solid">
        <fgColor indexed="52"/>
        <bgColor indexed="64"/>
      </patternFill>
    </fill>
    <fill>
      <patternFill patternType="solid">
        <fgColor indexed="5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0">
    <xf numFmtId="0" fontId="0" fillId="0" borderId="0"/>
    <xf numFmtId="164" fontId="1" fillId="0" borderId="0" applyFont="0" applyFill="0" applyBorder="0" applyAlignment="0" applyProtection="0"/>
    <xf numFmtId="0" fontId="1" fillId="0" borderId="0"/>
    <xf numFmtId="37" fontId="2" fillId="0" borderId="0"/>
    <xf numFmtId="0" fontId="7" fillId="0" borderId="0"/>
    <xf numFmtId="0" fontId="1" fillId="0" borderId="0"/>
    <xf numFmtId="164" fontId="1" fillId="0" borderId="0" applyFont="0" applyFill="0" applyBorder="0" applyAlignment="0" applyProtection="0"/>
    <xf numFmtId="0" fontId="9" fillId="0" borderId="0"/>
    <xf numFmtId="43" fontId="11" fillId="0" borderId="0" applyFont="0" applyFill="0" applyBorder="0" applyAlignment="0" applyProtection="0"/>
    <xf numFmtId="9" fontId="11" fillId="0" borderId="0" applyFont="0" applyFill="0" applyBorder="0" applyAlignment="0" applyProtection="0"/>
  </cellStyleXfs>
  <cellXfs count="327">
    <xf numFmtId="0" fontId="0" fillId="0" borderId="0" xfId="0"/>
    <xf numFmtId="37" fontId="6" fillId="0" borderId="1" xfId="3" applyFont="1" applyFill="1" applyBorder="1" applyAlignment="1">
      <alignment vertical="center" wrapText="1"/>
    </xf>
    <xf numFmtId="0" fontId="8" fillId="0" borderId="0" xfId="7" applyFont="1" applyAlignment="1" applyProtection="1">
      <alignment vertical="center" wrapText="1"/>
      <protection locked="0"/>
    </xf>
    <xf numFmtId="0" fontId="10" fillId="0" borderId="0" xfId="7" applyFont="1" applyAlignment="1">
      <alignment horizontal="justify" vertical="center" wrapText="1"/>
    </xf>
    <xf numFmtId="0" fontId="8" fillId="0" borderId="0" xfId="5" applyFont="1" applyAlignment="1" applyProtection="1">
      <alignment vertical="center" wrapText="1"/>
      <protection locked="0"/>
    </xf>
    <xf numFmtId="0" fontId="8" fillId="0" borderId="0" xfId="7" applyFont="1"/>
    <xf numFmtId="0" fontId="8" fillId="0" borderId="0" xfId="7" applyFont="1" applyAlignment="1" applyProtection="1">
      <alignment horizontal="center" vertical="center" wrapText="1"/>
      <protection locked="0"/>
    </xf>
    <xf numFmtId="0" fontId="8" fillId="0" borderId="0" xfId="7" applyFont="1" applyAlignment="1" applyProtection="1">
      <alignment horizontal="left" vertical="center" wrapText="1"/>
      <protection locked="0"/>
    </xf>
    <xf numFmtId="0" fontId="13" fillId="3" borderId="35" xfId="5" applyFont="1" applyFill="1" applyBorder="1" applyAlignment="1" applyProtection="1">
      <alignment horizontal="center" wrapText="1"/>
      <protection locked="0"/>
    </xf>
    <xf numFmtId="0" fontId="13" fillId="3" borderId="36" xfId="5" applyFont="1" applyFill="1" applyBorder="1" applyAlignment="1" applyProtection="1">
      <alignment horizontal="center" wrapText="1"/>
      <protection locked="0"/>
    </xf>
    <xf numFmtId="0" fontId="13" fillId="3" borderId="34" xfId="5" applyFont="1" applyFill="1" applyBorder="1" applyAlignment="1" applyProtection="1">
      <alignment horizontal="center" wrapText="1"/>
      <protection locked="0"/>
    </xf>
    <xf numFmtId="0" fontId="13" fillId="3" borderId="30" xfId="5" applyFont="1" applyFill="1" applyBorder="1" applyAlignment="1" applyProtection="1">
      <alignment horizontal="center" vertical="top" wrapText="1"/>
      <protection locked="0"/>
    </xf>
    <xf numFmtId="0" fontId="13" fillId="3" borderId="6" xfId="5" applyFont="1" applyFill="1" applyBorder="1" applyAlignment="1" applyProtection="1">
      <alignment horizontal="center" vertical="top" wrapText="1"/>
      <protection locked="0"/>
    </xf>
    <xf numFmtId="0" fontId="13" fillId="3" borderId="0" xfId="5" applyFont="1" applyFill="1" applyBorder="1" applyAlignment="1" applyProtection="1">
      <alignment horizontal="center" vertical="top" wrapText="1"/>
      <protection locked="0"/>
    </xf>
    <xf numFmtId="0" fontId="13" fillId="3" borderId="24" xfId="5" applyFont="1" applyFill="1" applyBorder="1" applyAlignment="1" applyProtection="1">
      <alignment horizontal="center" vertical="center" wrapText="1"/>
      <protection locked="0"/>
    </xf>
    <xf numFmtId="0" fontId="13" fillId="3" borderId="25" xfId="5" applyFont="1" applyFill="1" applyBorder="1" applyAlignment="1" applyProtection="1">
      <alignment horizontal="center" vertical="center" wrapText="1"/>
      <protection locked="0"/>
    </xf>
    <xf numFmtId="0" fontId="13" fillId="3" borderId="22" xfId="5" applyFont="1" applyFill="1" applyBorder="1" applyAlignment="1" applyProtection="1">
      <alignment horizontal="center" vertical="center" wrapText="1"/>
      <protection locked="0"/>
    </xf>
    <xf numFmtId="0" fontId="13" fillId="3" borderId="23" xfId="5" applyFont="1" applyFill="1" applyBorder="1" applyAlignment="1" applyProtection="1">
      <alignment horizontal="center" vertical="center" wrapText="1"/>
      <protection locked="0"/>
    </xf>
    <xf numFmtId="0" fontId="13" fillId="4" borderId="32" xfId="7" applyFont="1" applyFill="1" applyBorder="1" applyAlignment="1" applyProtection="1">
      <alignment horizontal="center" vertical="center" wrapText="1"/>
      <protection locked="0"/>
    </xf>
    <xf numFmtId="0" fontId="13" fillId="0" borderId="16" xfId="7" applyFont="1" applyBorder="1" applyAlignment="1" applyProtection="1">
      <alignment horizontal="center" vertical="center" wrapText="1"/>
      <protection locked="0"/>
    </xf>
    <xf numFmtId="0" fontId="12" fillId="0" borderId="12" xfId="7" applyFont="1" applyBorder="1" applyAlignment="1" applyProtection="1">
      <alignment horizontal="center" vertical="center" wrapText="1"/>
      <protection locked="0"/>
    </xf>
    <xf numFmtId="0" fontId="13" fillId="0" borderId="12" xfId="7" applyFont="1" applyBorder="1" applyAlignment="1" applyProtection="1">
      <alignment horizontal="center" vertical="center" wrapText="1"/>
      <protection locked="0"/>
    </xf>
    <xf numFmtId="2" fontId="12" fillId="0" borderId="12" xfId="7" applyNumberFormat="1" applyFont="1" applyBorder="1" applyAlignment="1" applyProtection="1">
      <alignment horizontal="center" vertical="center" wrapText="1"/>
      <protection locked="0"/>
    </xf>
    <xf numFmtId="0" fontId="12" fillId="0" borderId="12" xfId="7" applyFont="1" applyFill="1" applyBorder="1" applyAlignment="1" applyProtection="1">
      <alignment horizontal="center" vertical="center" wrapText="1"/>
      <protection locked="0"/>
    </xf>
    <xf numFmtId="2" fontId="12" fillId="0" borderId="12" xfId="7" applyNumberFormat="1" applyFont="1" applyFill="1" applyBorder="1" applyAlignment="1" applyProtection="1">
      <alignment horizontal="center" vertical="center" wrapText="1"/>
      <protection locked="0"/>
    </xf>
    <xf numFmtId="0" fontId="13" fillId="0" borderId="12" xfId="7" applyFont="1" applyFill="1" applyBorder="1" applyAlignment="1" applyProtection="1">
      <alignment horizontal="center" vertical="center" wrapText="1"/>
      <protection locked="0"/>
    </xf>
    <xf numFmtId="0" fontId="12" fillId="0" borderId="12" xfId="5" applyFont="1" applyFill="1" applyBorder="1" applyAlignment="1" applyProtection="1">
      <alignment horizontal="center" vertical="center" wrapText="1"/>
      <protection locked="0"/>
    </xf>
    <xf numFmtId="2" fontId="12" fillId="0" borderId="12" xfId="5" applyNumberFormat="1" applyFont="1" applyFill="1" applyBorder="1" applyAlignment="1" applyProtection="1">
      <alignment horizontal="center" vertical="center" wrapText="1"/>
      <protection locked="0"/>
    </xf>
    <xf numFmtId="0" fontId="13" fillId="3" borderId="45" xfId="5" applyFont="1" applyFill="1" applyBorder="1" applyAlignment="1" applyProtection="1">
      <alignment horizontal="center" wrapText="1"/>
      <protection locked="0"/>
    </xf>
    <xf numFmtId="0" fontId="13" fillId="3" borderId="54" xfId="5" applyFont="1" applyFill="1" applyBorder="1" applyAlignment="1" applyProtection="1">
      <alignment horizontal="center" vertical="top" wrapText="1"/>
      <protection locked="0"/>
    </xf>
    <xf numFmtId="0" fontId="13" fillId="3" borderId="55" xfId="5" applyFont="1" applyFill="1" applyBorder="1" applyAlignment="1" applyProtection="1">
      <alignment horizontal="center" vertical="center" wrapText="1"/>
      <protection locked="0"/>
    </xf>
    <xf numFmtId="0" fontId="18" fillId="3" borderId="0" xfId="5" applyFont="1" applyFill="1" applyBorder="1" applyAlignment="1" applyProtection="1">
      <alignment vertical="center" wrapText="1"/>
      <protection locked="0"/>
    </xf>
    <xf numFmtId="0" fontId="19" fillId="3" borderId="43" xfId="5" applyFont="1" applyFill="1" applyBorder="1" applyAlignment="1" applyProtection="1">
      <alignment vertical="center"/>
    </xf>
    <xf numFmtId="0" fontId="12" fillId="3" borderId="43" xfId="5" applyFont="1" applyFill="1" applyBorder="1" applyAlignment="1">
      <alignment vertical="center" wrapText="1"/>
    </xf>
    <xf numFmtId="0" fontId="12" fillId="3" borderId="42" xfId="5" applyFont="1" applyFill="1" applyBorder="1" applyAlignment="1">
      <alignment vertical="center" wrapText="1"/>
    </xf>
    <xf numFmtId="0" fontId="19" fillId="3" borderId="3" xfId="5" applyFont="1" applyFill="1" applyBorder="1" applyAlignment="1" applyProtection="1">
      <alignment vertical="center"/>
    </xf>
    <xf numFmtId="0" fontId="12" fillId="3" borderId="3" xfId="5" applyFont="1" applyFill="1" applyBorder="1" applyAlignment="1">
      <alignment vertical="center" wrapText="1"/>
    </xf>
    <xf numFmtId="0" fontId="12" fillId="3" borderId="41" xfId="5" applyFont="1" applyFill="1" applyBorder="1" applyAlignment="1">
      <alignment vertical="center" wrapText="1"/>
    </xf>
    <xf numFmtId="0" fontId="12" fillId="3" borderId="3" xfId="5" applyFont="1" applyFill="1" applyBorder="1" applyAlignment="1">
      <alignment wrapText="1"/>
    </xf>
    <xf numFmtId="0" fontId="12" fillId="3" borderId="41" xfId="5" applyFont="1" applyFill="1" applyBorder="1" applyAlignment="1">
      <alignment wrapText="1"/>
    </xf>
    <xf numFmtId="0" fontId="12" fillId="0" borderId="43" xfId="5" applyFont="1" applyFill="1" applyBorder="1" applyAlignment="1">
      <alignment vertical="center" wrapText="1"/>
    </xf>
    <xf numFmtId="0" fontId="12" fillId="0" borderId="42" xfId="5" applyFont="1" applyFill="1" applyBorder="1" applyAlignment="1">
      <alignment vertical="center" wrapText="1"/>
    </xf>
    <xf numFmtId="0" fontId="12" fillId="0" borderId="3" xfId="5" applyFont="1" applyFill="1" applyBorder="1" applyAlignment="1">
      <alignment vertical="center" wrapText="1"/>
    </xf>
    <xf numFmtId="0" fontId="12" fillId="0" borderId="41" xfId="5" applyFont="1" applyFill="1" applyBorder="1" applyAlignment="1">
      <alignment vertical="center" wrapText="1"/>
    </xf>
    <xf numFmtId="0" fontId="13" fillId="3" borderId="40" xfId="5" applyFont="1" applyFill="1" applyBorder="1" applyAlignment="1">
      <alignment vertical="center" wrapText="1"/>
    </xf>
    <xf numFmtId="0" fontId="13" fillId="3" borderId="39" xfId="5" applyFont="1" applyFill="1" applyBorder="1" applyAlignment="1">
      <alignment vertical="center" wrapText="1"/>
    </xf>
    <xf numFmtId="0" fontId="18" fillId="3" borderId="27" xfId="5" applyFont="1" applyFill="1" applyBorder="1" applyAlignment="1" applyProtection="1">
      <alignment vertical="center" wrapText="1"/>
      <protection locked="0"/>
    </xf>
    <xf numFmtId="0" fontId="19" fillId="3" borderId="0" xfId="5" applyFont="1" applyFill="1" applyBorder="1" applyAlignment="1" applyProtection="1">
      <alignment vertical="center" wrapText="1"/>
      <protection locked="0"/>
    </xf>
    <xf numFmtId="0" fontId="19" fillId="3" borderId="0" xfId="5" applyFont="1" applyFill="1" applyBorder="1" applyAlignment="1" applyProtection="1">
      <alignment horizontal="center" vertical="center" wrapText="1"/>
      <protection locked="0"/>
    </xf>
    <xf numFmtId="166" fontId="6" fillId="0" borderId="46" xfId="6" applyNumberFormat="1" applyFont="1" applyFill="1" applyBorder="1" applyAlignment="1" applyProtection="1">
      <alignment vertical="center" wrapText="1"/>
      <protection locked="0"/>
    </xf>
    <xf numFmtId="166" fontId="6" fillId="0" borderId="2" xfId="6" applyNumberFormat="1" applyFont="1" applyFill="1" applyBorder="1" applyAlignment="1" applyProtection="1">
      <alignment vertical="center" wrapText="1"/>
      <protection locked="0"/>
    </xf>
    <xf numFmtId="166" fontId="6" fillId="0" borderId="49" xfId="6" applyNumberFormat="1" applyFont="1" applyFill="1" applyBorder="1" applyAlignment="1" applyProtection="1">
      <alignment vertical="center" wrapText="1"/>
      <protection locked="0"/>
    </xf>
    <xf numFmtId="0" fontId="6" fillId="0" borderId="15" xfId="0" applyFont="1" applyFill="1" applyBorder="1" applyAlignment="1">
      <alignment vertical="center" wrapText="1"/>
    </xf>
    <xf numFmtId="166" fontId="6" fillId="0" borderId="14" xfId="6" applyNumberFormat="1" applyFont="1" applyFill="1" applyBorder="1" applyAlignment="1" applyProtection="1">
      <alignment vertical="center" wrapText="1"/>
      <protection locked="0"/>
    </xf>
    <xf numFmtId="166" fontId="6" fillId="0" borderId="1" xfId="6" applyNumberFormat="1" applyFont="1" applyFill="1" applyBorder="1" applyAlignment="1" applyProtection="1">
      <alignment vertical="center" wrapText="1"/>
      <protection locked="0"/>
    </xf>
    <xf numFmtId="166" fontId="6" fillId="0" borderId="13" xfId="6" applyNumberFormat="1" applyFont="1" applyFill="1" applyBorder="1" applyAlignment="1" applyProtection="1">
      <alignment vertical="center" wrapText="1"/>
      <protection locked="0"/>
    </xf>
    <xf numFmtId="0" fontId="5" fillId="0" borderId="16" xfId="5" applyFont="1" applyFill="1" applyBorder="1" applyAlignment="1">
      <alignment vertical="center"/>
    </xf>
    <xf numFmtId="0" fontId="5" fillId="0" borderId="20" xfId="5" applyFont="1" applyFill="1" applyBorder="1" applyAlignment="1" applyProtection="1">
      <alignment vertical="center"/>
      <protection locked="0"/>
    </xf>
    <xf numFmtId="166" fontId="5" fillId="0" borderId="53" xfId="6" applyNumberFormat="1" applyFont="1" applyFill="1" applyBorder="1" applyAlignment="1" applyProtection="1">
      <alignment vertical="center" wrapText="1"/>
      <protection locked="0"/>
    </xf>
    <xf numFmtId="166" fontId="5" fillId="0" borderId="52" xfId="6" applyNumberFormat="1" applyFont="1" applyFill="1" applyBorder="1" applyAlignment="1" applyProtection="1">
      <alignment vertical="center" wrapText="1"/>
      <protection locked="0"/>
    </xf>
    <xf numFmtId="166" fontId="5" fillId="0" borderId="3" xfId="6" applyNumberFormat="1" applyFont="1" applyFill="1" applyBorder="1" applyAlignment="1" applyProtection="1">
      <alignment vertical="center" wrapText="1"/>
      <protection locked="0"/>
    </xf>
    <xf numFmtId="166" fontId="5" fillId="0" borderId="41" xfId="6" applyNumberFormat="1" applyFont="1" applyFill="1" applyBorder="1" applyAlignment="1" applyProtection="1">
      <alignment vertical="center" wrapText="1"/>
      <protection locked="0"/>
    </xf>
    <xf numFmtId="0" fontId="5" fillId="0" borderId="12" xfId="5" applyFont="1" applyFill="1" applyBorder="1" applyAlignment="1" applyProtection="1">
      <alignment horizontal="center" vertical="center" wrapText="1"/>
      <protection locked="0"/>
    </xf>
    <xf numFmtId="37" fontId="5" fillId="0" borderId="15" xfId="3" applyFont="1" applyFill="1" applyBorder="1" applyAlignment="1">
      <alignment vertical="center" wrapText="1"/>
    </xf>
    <xf numFmtId="166" fontId="5" fillId="0" borderId="15" xfId="6" applyNumberFormat="1" applyFont="1" applyFill="1" applyBorder="1" applyAlignment="1" applyProtection="1">
      <alignment vertical="center" wrapText="1"/>
      <protection locked="0"/>
    </xf>
    <xf numFmtId="37" fontId="6" fillId="0" borderId="15" xfId="3" applyFont="1" applyFill="1" applyBorder="1" applyAlignment="1">
      <alignment vertical="center" wrapText="1"/>
    </xf>
    <xf numFmtId="166" fontId="6" fillId="0" borderId="15" xfId="6" applyNumberFormat="1" applyFont="1" applyFill="1" applyBorder="1" applyAlignment="1" applyProtection="1">
      <alignment vertical="center" wrapText="1"/>
      <protection locked="0"/>
    </xf>
    <xf numFmtId="166" fontId="6" fillId="0" borderId="3" xfId="6" applyNumberFormat="1" applyFont="1" applyFill="1" applyBorder="1" applyAlignment="1" applyProtection="1">
      <alignment vertical="center" wrapText="1"/>
      <protection locked="0"/>
    </xf>
    <xf numFmtId="166" fontId="6" fillId="0" borderId="41" xfId="6" applyNumberFormat="1" applyFont="1" applyFill="1" applyBorder="1" applyAlignment="1" applyProtection="1">
      <alignment vertical="center" wrapText="1"/>
      <protection locked="0"/>
    </xf>
    <xf numFmtId="0" fontId="5" fillId="2" borderId="12" xfId="5" applyFont="1" applyFill="1" applyBorder="1" applyAlignment="1" applyProtection="1">
      <alignment horizontal="center" vertical="center" wrapText="1"/>
      <protection locked="0"/>
    </xf>
    <xf numFmtId="0" fontId="3" fillId="2" borderId="15" xfId="0" applyFont="1" applyFill="1" applyBorder="1" applyAlignment="1">
      <alignment vertical="center" wrapText="1"/>
    </xf>
    <xf numFmtId="166" fontId="5" fillId="2" borderId="14" xfId="6" applyNumberFormat="1" applyFont="1" applyFill="1" applyBorder="1" applyAlignment="1" applyProtection="1">
      <alignment vertical="center" wrapText="1"/>
      <protection locked="0"/>
    </xf>
    <xf numFmtId="166" fontId="5" fillId="2" borderId="1" xfId="6" applyNumberFormat="1" applyFont="1" applyFill="1" applyBorder="1" applyAlignment="1" applyProtection="1">
      <alignment vertical="center" wrapText="1"/>
      <protection locked="0"/>
    </xf>
    <xf numFmtId="166" fontId="5" fillId="2" borderId="13" xfId="6" applyNumberFormat="1" applyFont="1" applyFill="1" applyBorder="1" applyAlignment="1" applyProtection="1">
      <alignment vertical="center" wrapText="1"/>
      <protection locked="0"/>
    </xf>
    <xf numFmtId="0" fontId="3" fillId="0" borderId="15" xfId="0" applyFont="1" applyFill="1" applyBorder="1" applyAlignment="1">
      <alignment vertical="center" wrapText="1"/>
    </xf>
    <xf numFmtId="0" fontId="4" fillId="0" borderId="15" xfId="0" applyFont="1" applyFill="1" applyBorder="1" applyAlignment="1">
      <alignment vertical="center" wrapText="1"/>
    </xf>
    <xf numFmtId="165" fontId="5" fillId="0" borderId="12" xfId="5" applyNumberFormat="1" applyFont="1" applyFill="1" applyBorder="1" applyAlignment="1" applyProtection="1">
      <alignment horizontal="center" vertical="center" wrapText="1"/>
      <protection locked="0"/>
    </xf>
    <xf numFmtId="2" fontId="5" fillId="0" borderId="12" xfId="5" applyNumberFormat="1" applyFont="1" applyFill="1" applyBorder="1" applyAlignment="1" applyProtection="1">
      <alignment horizontal="center" vertical="center" wrapText="1"/>
      <protection locked="0"/>
    </xf>
    <xf numFmtId="166" fontId="5" fillId="0" borderId="14" xfId="6" applyNumberFormat="1" applyFont="1" applyFill="1" applyBorder="1" applyAlignment="1" applyProtection="1">
      <alignment vertical="center" wrapText="1"/>
      <protection locked="0"/>
    </xf>
    <xf numFmtId="166" fontId="5" fillId="0" borderId="1" xfId="6" applyNumberFormat="1" applyFont="1" applyFill="1" applyBorder="1" applyAlignment="1" applyProtection="1">
      <alignment vertical="center" wrapText="1"/>
      <protection locked="0"/>
    </xf>
    <xf numFmtId="166" fontId="5" fillId="0" borderId="13" xfId="6" applyNumberFormat="1" applyFont="1" applyFill="1" applyBorder="1" applyAlignment="1" applyProtection="1">
      <alignment vertical="center" wrapText="1"/>
      <protection locked="0"/>
    </xf>
    <xf numFmtId="37" fontId="4" fillId="0" borderId="15" xfId="0" applyNumberFormat="1" applyFont="1" applyFill="1" applyBorder="1" applyAlignment="1">
      <alignment vertical="center" wrapText="1"/>
    </xf>
    <xf numFmtId="37" fontId="5" fillId="2" borderId="15" xfId="3" applyFont="1" applyFill="1" applyBorder="1" applyAlignment="1">
      <alignment vertical="center" wrapText="1"/>
    </xf>
    <xf numFmtId="2" fontId="5" fillId="2" borderId="12" xfId="5" applyNumberFormat="1" applyFont="1" applyFill="1" applyBorder="1" applyAlignment="1" applyProtection="1">
      <alignment horizontal="center" vertical="center" wrapText="1"/>
      <protection locked="0"/>
    </xf>
    <xf numFmtId="0" fontId="5" fillId="2" borderId="15" xfId="0" applyFont="1" applyFill="1" applyBorder="1" applyAlignment="1">
      <alignment vertical="center" wrapText="1"/>
    </xf>
    <xf numFmtId="0" fontId="5" fillId="0" borderId="12" xfId="5" applyNumberFormat="1" applyFont="1" applyFill="1" applyBorder="1" applyAlignment="1" applyProtection="1">
      <alignment horizontal="center" vertical="center" wrapText="1"/>
      <protection locked="0"/>
    </xf>
    <xf numFmtId="49" fontId="5" fillId="0" borderId="12" xfId="5" applyNumberFormat="1" applyFont="1" applyFill="1" applyBorder="1" applyAlignment="1" applyProtection="1">
      <alignment horizontal="center" vertical="center" wrapText="1"/>
      <protection locked="0"/>
    </xf>
    <xf numFmtId="0" fontId="3" fillId="0" borderId="15" xfId="0" applyFont="1" applyFill="1" applyBorder="1" applyAlignment="1">
      <alignment horizontal="left" vertical="center" wrapText="1"/>
    </xf>
    <xf numFmtId="0" fontId="4" fillId="0" borderId="15" xfId="0" applyFont="1" applyFill="1" applyBorder="1" applyAlignment="1">
      <alignment horizontal="left" vertical="center" wrapText="1"/>
    </xf>
    <xf numFmtId="166" fontId="5" fillId="2" borderId="50" xfId="6" applyNumberFormat="1" applyFont="1" applyFill="1" applyBorder="1" applyAlignment="1" applyProtection="1">
      <alignment vertical="center" wrapText="1"/>
      <protection locked="0"/>
    </xf>
    <xf numFmtId="166" fontId="5" fillId="2" borderId="5" xfId="6" applyNumberFormat="1" applyFont="1" applyFill="1" applyBorder="1" applyAlignment="1" applyProtection="1">
      <alignment vertical="center" wrapText="1"/>
      <protection locked="0"/>
    </xf>
    <xf numFmtId="166" fontId="5" fillId="2" borderId="51" xfId="6" applyNumberFormat="1" applyFont="1" applyFill="1" applyBorder="1" applyAlignment="1" applyProtection="1">
      <alignment vertical="center" wrapText="1"/>
      <protection locked="0"/>
    </xf>
    <xf numFmtId="2" fontId="5" fillId="5" borderId="7" xfId="5" applyNumberFormat="1" applyFont="1" applyFill="1" applyBorder="1" applyAlignment="1" applyProtection="1">
      <alignment horizontal="center" vertical="center" wrapText="1"/>
      <protection locked="0"/>
    </xf>
    <xf numFmtId="0" fontId="5" fillId="5" borderId="11" xfId="0" applyFont="1" applyFill="1" applyBorder="1" applyAlignment="1">
      <alignment vertical="center" wrapText="1"/>
    </xf>
    <xf numFmtId="166" fontId="5" fillId="5" borderId="10" xfId="6" applyNumberFormat="1" applyFont="1" applyFill="1" applyBorder="1" applyAlignment="1" applyProtection="1">
      <alignment vertical="center" wrapText="1"/>
      <protection locked="0"/>
    </xf>
    <xf numFmtId="0" fontId="13" fillId="0" borderId="43" xfId="5" applyFont="1" applyFill="1" applyBorder="1" applyAlignment="1" applyProtection="1">
      <alignment vertical="center"/>
    </xf>
    <xf numFmtId="0" fontId="13" fillId="0" borderId="3" xfId="5" applyFont="1" applyFill="1" applyBorder="1" applyAlignment="1" applyProtection="1">
      <alignment vertical="center"/>
    </xf>
    <xf numFmtId="0" fontId="13" fillId="3" borderId="52" xfId="5" applyFont="1" applyFill="1" applyBorder="1" applyAlignment="1" applyProtection="1">
      <alignment vertical="center" wrapText="1"/>
    </xf>
    <xf numFmtId="0" fontId="13" fillId="3" borderId="40" xfId="5" applyFont="1" applyFill="1" applyBorder="1" applyAlignment="1" applyProtection="1">
      <alignment vertical="center" wrapText="1"/>
    </xf>
    <xf numFmtId="0" fontId="12" fillId="3" borderId="54" xfId="5" applyFont="1" applyFill="1" applyBorder="1" applyAlignment="1" applyProtection="1">
      <alignment vertical="top" wrapText="1"/>
      <protection locked="0"/>
    </xf>
    <xf numFmtId="0" fontId="13" fillId="3" borderId="51" xfId="5" applyFont="1" applyFill="1" applyBorder="1" applyAlignment="1" applyProtection="1">
      <alignment horizontal="center" vertical="center" wrapText="1"/>
      <protection locked="0"/>
    </xf>
    <xf numFmtId="166" fontId="13" fillId="3" borderId="6" xfId="5" applyNumberFormat="1" applyFont="1" applyFill="1" applyBorder="1" applyAlignment="1" applyProtection="1">
      <alignment vertical="center" wrapText="1"/>
      <protection locked="0"/>
    </xf>
    <xf numFmtId="0" fontId="13" fillId="3" borderId="6" xfId="5" applyFont="1" applyFill="1" applyBorder="1" applyAlignment="1" applyProtection="1">
      <alignment vertical="center" wrapText="1"/>
      <protection locked="0"/>
    </xf>
    <xf numFmtId="0" fontId="13" fillId="3" borderId="29" xfId="5" applyFont="1" applyFill="1" applyBorder="1" applyAlignment="1" applyProtection="1">
      <alignment vertical="center" wrapText="1"/>
      <protection locked="0"/>
    </xf>
    <xf numFmtId="0" fontId="13" fillId="3" borderId="0" xfId="5" applyFont="1" applyFill="1" applyBorder="1" applyAlignment="1" applyProtection="1">
      <alignment vertical="center" wrapText="1"/>
      <protection locked="0"/>
    </xf>
    <xf numFmtId="0" fontId="13" fillId="3" borderId="36" xfId="5" applyFont="1" applyFill="1" applyBorder="1" applyAlignment="1" applyProtection="1">
      <alignment vertical="center" wrapText="1"/>
      <protection locked="0"/>
    </xf>
    <xf numFmtId="0" fontId="13" fillId="3" borderId="33" xfId="5" applyFont="1" applyFill="1" applyBorder="1" applyAlignment="1" applyProtection="1">
      <alignment vertical="center" wrapText="1"/>
      <protection locked="0"/>
    </xf>
    <xf numFmtId="166" fontId="13" fillId="3" borderId="29" xfId="5" applyNumberFormat="1" applyFont="1" applyFill="1" applyBorder="1" applyAlignment="1" applyProtection="1">
      <alignment vertical="center" wrapText="1"/>
      <protection locked="0"/>
    </xf>
    <xf numFmtId="167" fontId="13" fillId="3" borderId="10" xfId="8" applyNumberFormat="1" applyFont="1" applyFill="1" applyBorder="1" applyAlignment="1" applyProtection="1">
      <alignment vertical="center" wrapText="1"/>
      <protection locked="0"/>
    </xf>
    <xf numFmtId="166" fontId="13" fillId="3" borderId="0" xfId="5" applyNumberFormat="1" applyFont="1" applyFill="1" applyBorder="1" applyAlignment="1" applyProtection="1">
      <alignment vertical="center" wrapText="1"/>
      <protection locked="0"/>
    </xf>
    <xf numFmtId="0" fontId="6" fillId="0" borderId="12" xfId="5" applyFont="1" applyFill="1" applyBorder="1" applyAlignment="1" applyProtection="1">
      <alignment horizontal="center" vertical="center" wrapText="1"/>
      <protection locked="0"/>
    </xf>
    <xf numFmtId="0" fontId="6" fillId="2" borderId="12" xfId="5" applyFont="1" applyFill="1" applyBorder="1" applyAlignment="1" applyProtection="1">
      <alignment horizontal="center" vertical="center" wrapText="1"/>
      <protection locked="0"/>
    </xf>
    <xf numFmtId="165" fontId="6" fillId="0" borderId="12" xfId="5" applyNumberFormat="1" applyFont="1" applyFill="1" applyBorder="1" applyAlignment="1" applyProtection="1">
      <alignment horizontal="center" vertical="center" wrapText="1"/>
      <protection locked="0"/>
    </xf>
    <xf numFmtId="2" fontId="6" fillId="0" borderId="12" xfId="5" applyNumberFormat="1" applyFont="1" applyFill="1" applyBorder="1" applyAlignment="1" applyProtection="1">
      <alignment horizontal="center" vertical="center" wrapText="1"/>
      <protection locked="0"/>
    </xf>
    <xf numFmtId="2" fontId="6" fillId="0" borderId="12" xfId="5" applyNumberFormat="1" applyFont="1" applyFill="1" applyBorder="1" applyAlignment="1">
      <alignment vertical="center"/>
    </xf>
    <xf numFmtId="2" fontId="6" fillId="2" borderId="12" xfId="5" applyNumberFormat="1" applyFont="1" applyFill="1" applyBorder="1" applyAlignment="1" applyProtection="1">
      <alignment horizontal="center" vertical="center" wrapText="1"/>
      <protection locked="0"/>
    </xf>
    <xf numFmtId="0" fontId="6" fillId="0" borderId="12" xfId="5" applyNumberFormat="1" applyFont="1" applyFill="1" applyBorder="1" applyAlignment="1" applyProtection="1">
      <alignment horizontal="center" vertical="center" wrapText="1"/>
      <protection locked="0"/>
    </xf>
    <xf numFmtId="49" fontId="6" fillId="0" borderId="12" xfId="5" applyNumberFormat="1" applyFont="1" applyFill="1" applyBorder="1" applyAlignment="1" applyProtection="1">
      <alignment horizontal="center" vertical="center" wrapText="1"/>
      <protection locked="0"/>
    </xf>
    <xf numFmtId="0" fontId="18" fillId="3" borderId="0" xfId="5" applyFont="1" applyFill="1" applyBorder="1" applyAlignment="1" applyProtection="1">
      <alignment horizontal="center" vertical="center" wrapText="1"/>
      <protection locked="0"/>
    </xf>
    <xf numFmtId="0" fontId="5" fillId="0" borderId="16" xfId="5" applyFont="1" applyFill="1" applyBorder="1" applyAlignment="1">
      <alignment horizontal="center" vertical="center"/>
    </xf>
    <xf numFmtId="2" fontId="5" fillId="0" borderId="12" xfId="5" applyNumberFormat="1" applyFont="1" applyFill="1" applyBorder="1" applyAlignment="1">
      <alignment horizontal="center" vertical="center"/>
    </xf>
    <xf numFmtId="167" fontId="13" fillId="3" borderId="0" xfId="8" applyNumberFormat="1" applyFont="1" applyFill="1" applyBorder="1" applyAlignment="1" applyProtection="1">
      <alignment vertical="center" wrapText="1"/>
      <protection locked="0"/>
    </xf>
    <xf numFmtId="167" fontId="13" fillId="3" borderId="0" xfId="5" applyNumberFormat="1" applyFont="1" applyFill="1" applyBorder="1" applyAlignment="1" applyProtection="1">
      <alignment vertical="center" wrapText="1"/>
      <protection locked="0"/>
    </xf>
    <xf numFmtId="0" fontId="13" fillId="3" borderId="47" xfId="5" applyFont="1" applyFill="1" applyBorder="1" applyAlignment="1" applyProtection="1">
      <alignment horizontal="center" vertical="center" wrapText="1"/>
      <protection locked="0"/>
    </xf>
    <xf numFmtId="0" fontId="12" fillId="3" borderId="0" xfId="5" applyFont="1" applyFill="1" applyBorder="1" applyAlignment="1">
      <alignment horizontal="center" vertical="center" wrapText="1"/>
    </xf>
    <xf numFmtId="0" fontId="12" fillId="3" borderId="0" xfId="5" applyFont="1" applyFill="1" applyBorder="1" applyAlignment="1">
      <alignment horizontal="center" wrapText="1"/>
    </xf>
    <xf numFmtId="15" fontId="13" fillId="3" borderId="0" xfId="5" applyNumberFormat="1" applyFont="1" applyFill="1" applyBorder="1" applyAlignment="1" applyProtection="1">
      <alignment horizontal="center" vertical="center" wrapText="1"/>
    </xf>
    <xf numFmtId="0" fontId="12" fillId="0" borderId="0" xfId="5" applyFont="1" applyFill="1" applyBorder="1" applyAlignment="1">
      <alignment horizontal="center" vertical="center" wrapText="1"/>
    </xf>
    <xf numFmtId="0" fontId="13" fillId="3" borderId="0" xfId="5" applyFont="1" applyFill="1" applyBorder="1" applyAlignment="1">
      <alignment horizontal="center" vertical="center" wrapText="1"/>
    </xf>
    <xf numFmtId="2" fontId="5" fillId="0" borderId="15" xfId="5" applyNumberFormat="1" applyFont="1" applyFill="1" applyBorder="1" applyAlignment="1" applyProtection="1">
      <alignment horizontal="center" vertical="center" wrapText="1"/>
      <protection locked="0"/>
    </xf>
    <xf numFmtId="2" fontId="5" fillId="2" borderId="15" xfId="5" applyNumberFormat="1" applyFont="1" applyFill="1" applyBorder="1" applyAlignment="1" applyProtection="1">
      <alignment horizontal="center" vertical="center" wrapText="1"/>
      <protection locked="0"/>
    </xf>
    <xf numFmtId="0" fontId="5" fillId="0" borderId="15" xfId="5" applyNumberFormat="1" applyFont="1" applyFill="1" applyBorder="1" applyAlignment="1" applyProtection="1">
      <alignment horizontal="center" vertical="center" wrapText="1"/>
      <protection locked="0"/>
    </xf>
    <xf numFmtId="49" fontId="5" fillId="0" borderId="15" xfId="5" applyNumberFormat="1" applyFont="1" applyFill="1" applyBorder="1" applyAlignment="1" applyProtection="1">
      <alignment horizontal="center" vertical="center" wrapText="1"/>
      <protection locked="0"/>
    </xf>
    <xf numFmtId="0" fontId="6" fillId="0" borderId="14" xfId="0" applyFont="1" applyFill="1" applyBorder="1" applyAlignment="1">
      <alignment vertical="center" wrapText="1"/>
    </xf>
    <xf numFmtId="0" fontId="5" fillId="0" borderId="14" xfId="0" applyFont="1" applyFill="1" applyBorder="1" applyAlignment="1">
      <alignment vertical="center" wrapText="1"/>
    </xf>
    <xf numFmtId="0" fontId="5" fillId="2" borderId="14" xfId="0" applyFont="1" applyFill="1" applyBorder="1" applyAlignment="1">
      <alignment vertical="center" wrapText="1"/>
    </xf>
    <xf numFmtId="9" fontId="18" fillId="3" borderId="0" xfId="9" applyFont="1" applyFill="1" applyBorder="1" applyAlignment="1" applyProtection="1">
      <alignment vertical="center" wrapText="1"/>
      <protection locked="0"/>
    </xf>
    <xf numFmtId="166" fontId="6" fillId="0" borderId="50" xfId="6" applyNumberFormat="1" applyFont="1" applyFill="1" applyBorder="1" applyAlignment="1" applyProtection="1">
      <alignment vertical="center" wrapText="1"/>
      <protection locked="0"/>
    </xf>
    <xf numFmtId="166" fontId="6" fillId="0" borderId="5" xfId="6" applyNumberFormat="1" applyFont="1" applyFill="1" applyBorder="1" applyAlignment="1" applyProtection="1">
      <alignment vertical="center" wrapText="1"/>
      <protection locked="0"/>
    </xf>
    <xf numFmtId="166" fontId="6" fillId="0" borderId="51" xfId="6" applyNumberFormat="1" applyFont="1" applyFill="1" applyBorder="1" applyAlignment="1" applyProtection="1">
      <alignment vertical="center" wrapText="1"/>
      <protection locked="0"/>
    </xf>
    <xf numFmtId="167" fontId="13" fillId="3" borderId="31" xfId="8" applyNumberFormat="1" applyFont="1" applyFill="1" applyBorder="1" applyAlignment="1" applyProtection="1">
      <alignment vertical="center" wrapText="1"/>
      <protection locked="0"/>
    </xf>
    <xf numFmtId="167" fontId="13" fillId="3" borderId="10" xfId="8" applyNumberFormat="1" applyFont="1" applyFill="1" applyBorder="1" applyAlignment="1" applyProtection="1">
      <alignment horizontal="center" vertical="center" wrapText="1"/>
      <protection locked="0"/>
    </xf>
    <xf numFmtId="37" fontId="3" fillId="0" borderId="15" xfId="3" applyFont="1" applyFill="1" applyBorder="1" applyAlignment="1">
      <alignment vertical="center"/>
    </xf>
    <xf numFmtId="37" fontId="3" fillId="0" borderId="3" xfId="3" applyFont="1" applyFill="1" applyBorder="1" applyAlignment="1">
      <alignment vertical="center"/>
    </xf>
    <xf numFmtId="167" fontId="13" fillId="3" borderId="6" xfId="5" applyNumberFormat="1" applyFont="1" applyFill="1" applyBorder="1" applyAlignment="1" applyProtection="1">
      <alignment vertical="center" wrapText="1"/>
      <protection locked="0"/>
    </xf>
    <xf numFmtId="43" fontId="6" fillId="0" borderId="13" xfId="8" applyFont="1" applyFill="1" applyBorder="1" applyAlignment="1" applyProtection="1">
      <alignment vertical="center" wrapText="1"/>
      <protection locked="0"/>
    </xf>
    <xf numFmtId="167" fontId="6" fillId="0" borderId="13" xfId="8" applyNumberFormat="1" applyFont="1" applyFill="1" applyBorder="1" applyAlignment="1" applyProtection="1">
      <alignment vertical="center" wrapText="1"/>
      <protection locked="0"/>
    </xf>
    <xf numFmtId="167" fontId="6" fillId="0" borderId="3" xfId="8" applyNumberFormat="1" applyFont="1" applyFill="1" applyBorder="1" applyAlignment="1" applyProtection="1">
      <alignment vertical="center" wrapText="1"/>
      <protection locked="0"/>
    </xf>
    <xf numFmtId="166" fontId="5" fillId="2" borderId="15" xfId="6" applyNumberFormat="1" applyFont="1" applyFill="1" applyBorder="1" applyAlignment="1" applyProtection="1">
      <alignment vertical="center" wrapText="1"/>
      <protection locked="0"/>
    </xf>
    <xf numFmtId="167" fontId="5" fillId="2" borderId="4" xfId="8" applyNumberFormat="1" applyFont="1" applyFill="1" applyBorder="1" applyAlignment="1" applyProtection="1">
      <alignment vertical="center" wrapText="1"/>
      <protection locked="0"/>
    </xf>
    <xf numFmtId="166" fontId="5" fillId="2" borderId="4" xfId="6" applyNumberFormat="1" applyFont="1" applyFill="1" applyBorder="1" applyAlignment="1" applyProtection="1">
      <alignment vertical="center" wrapText="1"/>
      <protection locked="0"/>
    </xf>
    <xf numFmtId="0" fontId="13" fillId="3" borderId="24" xfId="5" applyFont="1" applyFill="1" applyBorder="1" applyAlignment="1" applyProtection="1">
      <alignment horizontal="center" vertical="top" wrapText="1"/>
      <protection locked="0"/>
    </xf>
    <xf numFmtId="0" fontId="13" fillId="3" borderId="25" xfId="5" applyFont="1" applyFill="1" applyBorder="1" applyAlignment="1" applyProtection="1">
      <alignment horizontal="center" vertical="top" wrapText="1"/>
      <protection locked="0"/>
    </xf>
    <xf numFmtId="0" fontId="13" fillId="3" borderId="55" xfId="5" applyFont="1" applyFill="1" applyBorder="1" applyAlignment="1" applyProtection="1">
      <alignment horizontal="center" vertical="top" wrapText="1"/>
      <protection locked="0"/>
    </xf>
    <xf numFmtId="166" fontId="18" fillId="3" borderId="0" xfId="5" applyNumberFormat="1" applyFont="1" applyFill="1" applyBorder="1" applyAlignment="1" applyProtection="1">
      <alignment vertical="center" wrapText="1"/>
      <protection locked="0"/>
    </xf>
    <xf numFmtId="0" fontId="12" fillId="3" borderId="0" xfId="5" applyFont="1" applyFill="1" applyBorder="1" applyAlignment="1" applyProtection="1">
      <alignment vertical="center" wrapText="1"/>
      <protection locked="0"/>
    </xf>
    <xf numFmtId="0" fontId="13" fillId="3" borderId="0" xfId="5" applyFont="1" applyFill="1" applyBorder="1" applyAlignment="1" applyProtection="1">
      <alignment horizontal="center" vertical="center" wrapText="1"/>
      <protection locked="0"/>
    </xf>
    <xf numFmtId="166" fontId="12" fillId="3" borderId="0" xfId="5" applyNumberFormat="1" applyFont="1" applyFill="1" applyBorder="1" applyAlignment="1" applyProtection="1">
      <alignment vertical="center" wrapText="1"/>
      <protection locked="0"/>
    </xf>
    <xf numFmtId="167" fontId="12" fillId="3" borderId="0" xfId="5" applyNumberFormat="1" applyFont="1" applyFill="1" applyBorder="1" applyAlignment="1" applyProtection="1">
      <alignment vertical="center" wrapText="1"/>
      <protection locked="0"/>
    </xf>
    <xf numFmtId="167" fontId="12" fillId="3" borderId="0" xfId="8" applyNumberFormat="1" applyFont="1" applyFill="1" applyBorder="1" applyAlignment="1" applyProtection="1">
      <alignment vertical="center" wrapText="1"/>
      <protection locked="0"/>
    </xf>
    <xf numFmtId="167" fontId="22" fillId="0" borderId="38" xfId="8" applyNumberFormat="1" applyFont="1" applyBorder="1" applyAlignment="1">
      <alignment vertical="center"/>
    </xf>
    <xf numFmtId="167" fontId="22" fillId="0" borderId="34" xfId="8" applyNumberFormat="1" applyFont="1" applyBorder="1" applyAlignment="1">
      <alignment vertical="center"/>
    </xf>
    <xf numFmtId="167" fontId="22" fillId="0" borderId="37" xfId="8" applyNumberFormat="1" applyFont="1" applyBorder="1" applyAlignment="1">
      <alignment vertical="center"/>
    </xf>
    <xf numFmtId="167" fontId="22" fillId="0" borderId="31" xfId="8" applyNumberFormat="1" applyFont="1" applyBorder="1" applyAlignment="1">
      <alignment vertical="center"/>
    </xf>
    <xf numFmtId="167" fontId="22" fillId="0" borderId="0" xfId="8" applyNumberFormat="1" applyFont="1" applyBorder="1" applyAlignment="1">
      <alignment vertical="center"/>
    </xf>
    <xf numFmtId="167" fontId="22" fillId="0" borderId="59" xfId="8" applyNumberFormat="1" applyFont="1" applyBorder="1" applyAlignment="1">
      <alignment vertical="center"/>
    </xf>
    <xf numFmtId="167" fontId="22" fillId="0" borderId="27" xfId="8" applyNumberFormat="1" applyFont="1" applyBorder="1" applyAlignment="1">
      <alignment vertical="center"/>
    </xf>
    <xf numFmtId="167" fontId="22" fillId="0" borderId="23" xfId="8" applyNumberFormat="1" applyFont="1" applyBorder="1" applyAlignment="1">
      <alignment vertical="center"/>
    </xf>
    <xf numFmtId="167" fontId="22" fillId="0" borderId="26" xfId="8" applyNumberFormat="1" applyFont="1" applyBorder="1" applyAlignment="1">
      <alignment vertical="center"/>
    </xf>
    <xf numFmtId="167" fontId="12" fillId="3" borderId="59" xfId="8" applyNumberFormat="1" applyFont="1" applyFill="1" applyBorder="1" applyAlignment="1" applyProtection="1">
      <alignment horizontal="center" vertical="center" wrapText="1"/>
      <protection locked="0"/>
    </xf>
    <xf numFmtId="167" fontId="22" fillId="0" borderId="61" xfId="8" applyNumberFormat="1" applyFont="1" applyBorder="1" applyAlignment="1">
      <alignment vertical="center"/>
    </xf>
    <xf numFmtId="167" fontId="22" fillId="0" borderId="56" xfId="8" applyNumberFormat="1" applyFont="1" applyBorder="1" applyAlignment="1">
      <alignment vertical="center"/>
    </xf>
    <xf numFmtId="167" fontId="22" fillId="0" borderId="57" xfId="8" applyNumberFormat="1" applyFont="1" applyBorder="1" applyAlignment="1">
      <alignment vertical="center"/>
    </xf>
    <xf numFmtId="0" fontId="18" fillId="3" borderId="31" xfId="5" applyFont="1" applyFill="1" applyBorder="1" applyAlignment="1" applyProtection="1">
      <alignment horizontal="center" vertical="center" wrapText="1"/>
      <protection locked="0"/>
    </xf>
    <xf numFmtId="0" fontId="19" fillId="3" borderId="60" xfId="5" applyFont="1" applyFill="1" applyBorder="1" applyAlignment="1" applyProtection="1">
      <alignment vertical="center" wrapText="1"/>
      <protection locked="0"/>
    </xf>
    <xf numFmtId="0" fontId="18" fillId="3" borderId="61" xfId="5" applyFont="1" applyFill="1" applyBorder="1" applyAlignment="1" applyProtection="1">
      <alignment horizontal="center" vertical="center" wrapText="1"/>
      <protection locked="0"/>
    </xf>
    <xf numFmtId="0" fontId="18" fillId="3" borderId="16" xfId="5" applyFont="1" applyFill="1" applyBorder="1" applyAlignment="1" applyProtection="1">
      <alignment vertical="center" wrapText="1"/>
      <protection locked="0"/>
    </xf>
    <xf numFmtId="0" fontId="18" fillId="3" borderId="12" xfId="5" applyFont="1" applyFill="1" applyBorder="1" applyAlignment="1" applyProtection="1">
      <alignment vertical="center" wrapText="1"/>
      <protection locked="0"/>
    </xf>
    <xf numFmtId="0" fontId="18" fillId="3" borderId="7" xfId="5" applyFont="1" applyFill="1" applyBorder="1" applyAlignment="1" applyProtection="1">
      <alignment vertical="center" wrapText="1"/>
      <protection locked="0"/>
    </xf>
    <xf numFmtId="0" fontId="18" fillId="3" borderId="42" xfId="5" applyFont="1" applyFill="1" applyBorder="1" applyAlignment="1" applyProtection="1">
      <alignment vertical="center" wrapText="1"/>
      <protection locked="0"/>
    </xf>
    <xf numFmtId="0" fontId="18" fillId="3" borderId="41" xfId="5" applyFont="1" applyFill="1" applyBorder="1" applyAlignment="1" applyProtection="1">
      <alignment vertical="center" wrapText="1"/>
      <protection locked="0"/>
    </xf>
    <xf numFmtId="0" fontId="18" fillId="3" borderId="39" xfId="5" applyFont="1" applyFill="1" applyBorder="1" applyAlignment="1" applyProtection="1">
      <alignment vertical="center" wrapText="1"/>
      <protection locked="0"/>
    </xf>
    <xf numFmtId="168" fontId="13" fillId="3" borderId="0" xfId="8" applyNumberFormat="1" applyFont="1" applyFill="1" applyBorder="1" applyAlignment="1" applyProtection="1">
      <alignment vertical="center" wrapText="1"/>
      <protection locked="0"/>
    </xf>
    <xf numFmtId="168" fontId="13" fillId="3" borderId="0" xfId="5" applyNumberFormat="1" applyFont="1" applyFill="1" applyBorder="1" applyAlignment="1" applyProtection="1">
      <alignment vertical="center" wrapText="1"/>
      <protection locked="0"/>
    </xf>
    <xf numFmtId="2" fontId="5" fillId="5" borderId="0" xfId="5" applyNumberFormat="1" applyFont="1" applyFill="1" applyBorder="1" applyAlignment="1" applyProtection="1">
      <alignment horizontal="center" vertical="center" wrapText="1"/>
      <protection locked="0"/>
    </xf>
    <xf numFmtId="0" fontId="5" fillId="5" borderId="0" xfId="0" applyFont="1" applyFill="1" applyBorder="1" applyAlignment="1">
      <alignment vertical="center" wrapText="1"/>
    </xf>
    <xf numFmtId="166" fontId="5" fillId="5" borderId="0" xfId="6" applyNumberFormat="1" applyFont="1" applyFill="1" applyBorder="1" applyAlignment="1" applyProtection="1">
      <alignment vertical="center" wrapText="1"/>
      <protection locked="0"/>
    </xf>
    <xf numFmtId="166" fontId="23" fillId="0" borderId="14" xfId="6" applyNumberFormat="1" applyFont="1" applyFill="1" applyBorder="1" applyAlignment="1" applyProtection="1">
      <alignment vertical="center" wrapText="1"/>
      <protection locked="0"/>
    </xf>
    <xf numFmtId="166" fontId="24" fillId="0" borderId="14" xfId="6" applyNumberFormat="1" applyFont="1" applyFill="1" applyBorder="1" applyAlignment="1" applyProtection="1">
      <alignment vertical="center" wrapText="1"/>
      <protection locked="0"/>
    </xf>
    <xf numFmtId="166" fontId="25" fillId="0" borderId="3" xfId="6" applyNumberFormat="1" applyFont="1" applyFill="1" applyBorder="1" applyAlignment="1" applyProtection="1">
      <alignment vertical="center" wrapText="1"/>
      <protection locked="0"/>
    </xf>
    <xf numFmtId="166" fontId="26" fillId="0" borderId="3" xfId="6" applyNumberFormat="1" applyFont="1" applyFill="1" applyBorder="1" applyAlignment="1" applyProtection="1">
      <alignment vertical="center" wrapText="1"/>
      <protection locked="0"/>
    </xf>
    <xf numFmtId="166" fontId="23" fillId="0" borderId="50" xfId="6" applyNumberFormat="1" applyFont="1" applyFill="1" applyBorder="1" applyAlignment="1" applyProtection="1">
      <alignment vertical="center" wrapText="1"/>
      <protection locked="0"/>
    </xf>
    <xf numFmtId="166" fontId="24" fillId="0" borderId="50" xfId="6" applyNumberFormat="1" applyFont="1" applyFill="1" applyBorder="1" applyAlignment="1" applyProtection="1">
      <alignment vertical="center" wrapText="1"/>
      <protection locked="0"/>
    </xf>
    <xf numFmtId="9" fontId="5" fillId="5" borderId="0" xfId="9" applyFont="1" applyFill="1" applyBorder="1" applyAlignment="1" applyProtection="1">
      <alignment vertical="center" wrapText="1"/>
      <protection locked="0"/>
    </xf>
    <xf numFmtId="0" fontId="13" fillId="3" borderId="35" xfId="5" applyFont="1" applyFill="1" applyBorder="1" applyAlignment="1" applyProtection="1">
      <alignment horizontal="center" vertical="center" wrapText="1"/>
      <protection locked="0"/>
    </xf>
    <xf numFmtId="0" fontId="13" fillId="3" borderId="24" xfId="5" applyFont="1" applyFill="1" applyBorder="1" applyAlignment="1" applyProtection="1">
      <alignment horizontal="center" vertical="center" wrapText="1"/>
      <protection locked="0"/>
    </xf>
    <xf numFmtId="0" fontId="13" fillId="3" borderId="36" xfId="5" applyFont="1" applyFill="1" applyBorder="1" applyAlignment="1" applyProtection="1">
      <alignment horizontal="center" vertical="center" wrapText="1"/>
      <protection locked="0"/>
    </xf>
    <xf numFmtId="0" fontId="13" fillId="3" borderId="25" xfId="5" applyFont="1" applyFill="1" applyBorder="1" applyAlignment="1" applyProtection="1">
      <alignment horizontal="center" vertical="center" wrapText="1"/>
      <protection locked="0"/>
    </xf>
    <xf numFmtId="0" fontId="13" fillId="3" borderId="33" xfId="5" applyFont="1" applyFill="1" applyBorder="1" applyAlignment="1" applyProtection="1">
      <alignment horizontal="center" vertical="center" wrapText="1"/>
      <protection locked="0"/>
    </xf>
    <xf numFmtId="0" fontId="13" fillId="3" borderId="22" xfId="5" applyFont="1" applyFill="1" applyBorder="1" applyAlignment="1" applyProtection="1">
      <alignment horizontal="center" vertical="center" wrapText="1"/>
      <protection locked="0"/>
    </xf>
    <xf numFmtId="0" fontId="18" fillId="3" borderId="16" xfId="5" applyFont="1" applyFill="1" applyBorder="1" applyAlignment="1" applyProtection="1">
      <alignment horizontal="center" vertical="center" wrapText="1"/>
      <protection locked="0"/>
    </xf>
    <xf numFmtId="0" fontId="18" fillId="3" borderId="12" xfId="5" applyFont="1" applyFill="1" applyBorder="1" applyAlignment="1" applyProtection="1">
      <alignment horizontal="center" vertical="center" wrapText="1"/>
      <protection locked="0"/>
    </xf>
    <xf numFmtId="0" fontId="18" fillId="3" borderId="7" xfId="5" applyFont="1" applyFill="1" applyBorder="1" applyAlignment="1" applyProtection="1">
      <alignment horizontal="center" vertical="center" wrapText="1"/>
      <protection locked="0"/>
    </xf>
    <xf numFmtId="0" fontId="18" fillId="3" borderId="20" xfId="5" applyFont="1" applyFill="1" applyBorder="1" applyAlignment="1" applyProtection="1">
      <alignment horizontal="center" vertical="center" wrapText="1"/>
      <protection locked="0"/>
    </xf>
    <xf numFmtId="0" fontId="18" fillId="3" borderId="15" xfId="5" applyFont="1" applyFill="1" applyBorder="1" applyAlignment="1" applyProtection="1">
      <alignment horizontal="center" vertical="center" wrapText="1"/>
      <protection locked="0"/>
    </xf>
    <xf numFmtId="0" fontId="18" fillId="3" borderId="11" xfId="5" applyFont="1" applyFill="1" applyBorder="1" applyAlignment="1" applyProtection="1">
      <alignment horizontal="center" vertical="center" wrapText="1"/>
      <protection locked="0"/>
    </xf>
    <xf numFmtId="0" fontId="19" fillId="3" borderId="38" xfId="5" applyFont="1" applyFill="1" applyBorder="1" applyAlignment="1" applyProtection="1">
      <alignment horizontal="center" vertical="center" wrapText="1"/>
      <protection locked="0"/>
    </xf>
    <xf numFmtId="0" fontId="19" fillId="3" borderId="27" xfId="5" applyFont="1" applyFill="1" applyBorder="1" applyAlignment="1" applyProtection="1">
      <alignment horizontal="center" vertical="center" wrapText="1"/>
      <protection locked="0"/>
    </xf>
    <xf numFmtId="0" fontId="19" fillId="3" borderId="32" xfId="5" applyFont="1" applyFill="1" applyBorder="1" applyAlignment="1" applyProtection="1">
      <alignment horizontal="center" vertical="center" wrapText="1"/>
      <protection locked="0"/>
    </xf>
    <xf numFmtId="0" fontId="19" fillId="3" borderId="21" xfId="5" applyFont="1" applyFill="1" applyBorder="1" applyAlignment="1" applyProtection="1">
      <alignment horizontal="center" vertical="center" wrapText="1"/>
      <protection locked="0"/>
    </xf>
    <xf numFmtId="0" fontId="13" fillId="3" borderId="38" xfId="5" applyFont="1" applyFill="1" applyBorder="1" applyAlignment="1" applyProtection="1">
      <alignment horizontal="center" vertical="center" wrapText="1"/>
      <protection locked="0"/>
    </xf>
    <xf numFmtId="0" fontId="13" fillId="3" borderId="34" xfId="5" applyFont="1" applyFill="1" applyBorder="1" applyAlignment="1" applyProtection="1">
      <alignment horizontal="center" vertical="center" wrapText="1"/>
      <protection locked="0"/>
    </xf>
    <xf numFmtId="0" fontId="13" fillId="3" borderId="37" xfId="5" applyFont="1" applyFill="1" applyBorder="1" applyAlignment="1" applyProtection="1">
      <alignment horizontal="center" vertical="center" wrapText="1"/>
      <protection locked="0"/>
    </xf>
    <xf numFmtId="0" fontId="13" fillId="3" borderId="15" xfId="5" applyFont="1" applyFill="1" applyBorder="1" applyAlignment="1" applyProtection="1">
      <alignment horizontal="center" vertical="center" wrapText="1"/>
      <protection locked="0"/>
    </xf>
    <xf numFmtId="0" fontId="13" fillId="3" borderId="3" xfId="5" applyFont="1" applyFill="1" applyBorder="1" applyAlignment="1" applyProtection="1">
      <alignment horizontal="center" vertical="center" wrapText="1"/>
      <protection locked="0"/>
    </xf>
    <xf numFmtId="0" fontId="15" fillId="3" borderId="38" xfId="5" applyFont="1" applyFill="1" applyBorder="1" applyAlignment="1" applyProtection="1">
      <alignment horizontal="center" vertical="center" wrapText="1"/>
      <protection locked="0"/>
    </xf>
    <xf numFmtId="0" fontId="18" fillId="3" borderId="34" xfId="5" applyFont="1" applyFill="1" applyBorder="1" applyAlignment="1" applyProtection="1">
      <alignment horizontal="center" vertical="center" wrapText="1"/>
      <protection locked="0"/>
    </xf>
    <xf numFmtId="0" fontId="18" fillId="3" borderId="56" xfId="5" applyFont="1" applyFill="1" applyBorder="1" applyAlignment="1" applyProtection="1">
      <alignment horizontal="center" vertical="center" wrapText="1"/>
      <protection locked="0"/>
    </xf>
    <xf numFmtId="0" fontId="18" fillId="3" borderId="57" xfId="5" applyFont="1" applyFill="1" applyBorder="1" applyAlignment="1" applyProtection="1">
      <alignment horizontal="center" vertical="center" wrapText="1"/>
      <protection locked="0"/>
    </xf>
    <xf numFmtId="0" fontId="19" fillId="3" borderId="19" xfId="5" applyFont="1" applyFill="1" applyBorder="1" applyAlignment="1" applyProtection="1">
      <alignment horizontal="left" vertical="center" wrapText="1"/>
    </xf>
    <xf numFmtId="0" fontId="11" fillId="0" borderId="17" xfId="0" applyFont="1" applyBorder="1" applyAlignment="1">
      <alignment horizontal="left"/>
    </xf>
    <xf numFmtId="0" fontId="19" fillId="3" borderId="14" xfId="5" applyFont="1" applyFill="1" applyBorder="1" applyAlignment="1" applyProtection="1">
      <alignment horizontal="left" vertical="center" wrapText="1"/>
    </xf>
    <xf numFmtId="0" fontId="19" fillId="3" borderId="13" xfId="5" applyFont="1" applyFill="1" applyBorder="1" applyAlignment="1" applyProtection="1">
      <alignment horizontal="left" vertical="center" wrapText="1"/>
    </xf>
    <xf numFmtId="0" fontId="19" fillId="3" borderId="15" xfId="5" applyFont="1" applyFill="1" applyBorder="1" applyAlignment="1" applyProtection="1">
      <alignment horizontal="left" vertical="center"/>
    </xf>
    <xf numFmtId="0" fontId="19" fillId="3" borderId="41" xfId="5" applyFont="1" applyFill="1" applyBorder="1" applyAlignment="1" applyProtection="1">
      <alignment horizontal="left" vertical="center"/>
    </xf>
    <xf numFmtId="0" fontId="13" fillId="3" borderId="10" xfId="5" applyFont="1" applyFill="1" applyBorder="1" applyAlignment="1" applyProtection="1">
      <alignment horizontal="left" vertical="center" wrapText="1"/>
    </xf>
    <xf numFmtId="0" fontId="13" fillId="3" borderId="8" xfId="5" applyFont="1" applyFill="1" applyBorder="1" applyAlignment="1" applyProtection="1">
      <alignment horizontal="left" vertical="center" wrapText="1"/>
    </xf>
    <xf numFmtId="15" fontId="13" fillId="3" borderId="40" xfId="5" applyNumberFormat="1" applyFont="1" applyFill="1" applyBorder="1" applyAlignment="1" applyProtection="1">
      <alignment horizontal="left" vertical="center" wrapText="1"/>
    </xf>
    <xf numFmtId="15" fontId="13" fillId="3" borderId="39" xfId="5" applyNumberFormat="1" applyFont="1" applyFill="1" applyBorder="1" applyAlignment="1" applyProtection="1">
      <alignment horizontal="left" vertical="center" wrapText="1"/>
    </xf>
    <xf numFmtId="0" fontId="13" fillId="3" borderId="19" xfId="5" applyFont="1" applyFill="1" applyBorder="1" applyAlignment="1" applyProtection="1">
      <alignment horizontal="left" vertical="center" wrapText="1"/>
    </xf>
    <xf numFmtId="0" fontId="13" fillId="3" borderId="17" xfId="5" applyFont="1" applyFill="1" applyBorder="1" applyAlignment="1" applyProtection="1">
      <alignment horizontal="left" vertical="center" wrapText="1"/>
    </xf>
    <xf numFmtId="0" fontId="13" fillId="3" borderId="14" xfId="5" applyFont="1" applyFill="1" applyBorder="1" applyAlignment="1" applyProtection="1">
      <alignment horizontal="left" vertical="center" wrapText="1"/>
    </xf>
    <xf numFmtId="0" fontId="13" fillId="3" borderId="13" xfId="5" applyFont="1" applyFill="1" applyBorder="1" applyAlignment="1" applyProtection="1">
      <alignment horizontal="left" vertical="center" wrapText="1"/>
    </xf>
    <xf numFmtId="167" fontId="13" fillId="3" borderId="0" xfId="8" applyNumberFormat="1" applyFont="1" applyFill="1" applyBorder="1" applyAlignment="1" applyProtection="1">
      <alignment horizontal="center" vertical="center" wrapText="1"/>
      <protection locked="0"/>
    </xf>
    <xf numFmtId="0" fontId="13" fillId="3" borderId="32" xfId="5" applyFont="1" applyFill="1" applyBorder="1" applyAlignment="1" applyProtection="1">
      <alignment horizontal="center" vertical="center" wrapText="1"/>
      <protection locked="0"/>
    </xf>
    <xf numFmtId="0" fontId="13" fillId="3" borderId="28" xfId="5" applyFont="1" applyFill="1" applyBorder="1" applyAlignment="1" applyProtection="1">
      <alignment horizontal="center" vertical="center" wrapText="1"/>
      <protection locked="0"/>
    </xf>
    <xf numFmtId="0" fontId="13" fillId="3" borderId="21" xfId="5" applyFont="1" applyFill="1" applyBorder="1" applyAlignment="1" applyProtection="1">
      <alignment horizontal="center" vertical="center" wrapText="1"/>
      <protection locked="0"/>
    </xf>
    <xf numFmtId="0" fontId="13" fillId="3" borderId="23" xfId="5" applyFont="1" applyFill="1" applyBorder="1" applyAlignment="1" applyProtection="1">
      <alignment horizontal="left" vertical="center" wrapText="1"/>
    </xf>
    <xf numFmtId="0" fontId="13" fillId="3" borderId="58" xfId="5" applyFont="1" applyFill="1" applyBorder="1" applyAlignment="1" applyProtection="1">
      <alignment horizontal="left" vertical="center" wrapText="1"/>
    </xf>
    <xf numFmtId="0" fontId="13" fillId="3" borderId="24" xfId="5" applyFont="1" applyFill="1" applyBorder="1" applyAlignment="1" applyProtection="1">
      <alignment horizontal="left" vertical="center" wrapText="1"/>
    </xf>
    <xf numFmtId="0" fontId="13" fillId="3" borderId="22" xfId="5" applyFont="1" applyFill="1" applyBorder="1" applyAlignment="1" applyProtection="1">
      <alignment horizontal="left" vertical="center" wrapText="1"/>
    </xf>
    <xf numFmtId="0" fontId="18" fillId="3" borderId="23" xfId="5" applyFont="1" applyFill="1" applyBorder="1" applyAlignment="1" applyProtection="1">
      <alignment vertical="center" wrapText="1"/>
      <protection locked="0"/>
    </xf>
    <xf numFmtId="0" fontId="12" fillId="3" borderId="23" xfId="5" applyFont="1" applyFill="1" applyBorder="1" applyAlignment="1">
      <alignment vertical="center" wrapText="1"/>
    </xf>
    <xf numFmtId="0" fontId="12" fillId="3" borderId="0" xfId="5" applyFont="1" applyFill="1" applyBorder="1" applyAlignment="1">
      <alignment vertical="center" wrapText="1"/>
    </xf>
    <xf numFmtId="0" fontId="12" fillId="3" borderId="26" xfId="5" applyFont="1" applyFill="1" applyBorder="1" applyAlignment="1">
      <alignment vertical="center" wrapText="1"/>
    </xf>
    <xf numFmtId="0" fontId="12" fillId="3" borderId="55" xfId="5" applyFont="1" applyFill="1" applyBorder="1" applyAlignment="1">
      <alignment horizontal="left" vertical="center" wrapText="1"/>
    </xf>
    <xf numFmtId="0" fontId="12" fillId="3" borderId="23" xfId="5" applyFont="1" applyFill="1" applyBorder="1" applyAlignment="1">
      <alignment horizontal="left" vertical="center" wrapText="1"/>
    </xf>
    <xf numFmtId="0" fontId="12" fillId="3" borderId="26" xfId="5" applyFont="1" applyFill="1" applyBorder="1" applyAlignment="1">
      <alignment horizontal="left" vertical="center" wrapText="1"/>
    </xf>
    <xf numFmtId="0" fontId="12" fillId="0" borderId="4" xfId="5" applyFont="1" applyBorder="1" applyAlignment="1" applyProtection="1">
      <alignment horizontal="left" vertical="center" wrapText="1"/>
      <protection locked="0"/>
    </xf>
    <xf numFmtId="0" fontId="12" fillId="0" borderId="1" xfId="5" applyFont="1" applyBorder="1" applyAlignment="1" applyProtection="1">
      <alignment horizontal="left" vertical="center" wrapText="1"/>
      <protection locked="0"/>
    </xf>
    <xf numFmtId="0" fontId="12" fillId="0" borderId="13" xfId="5" applyFont="1" applyBorder="1" applyAlignment="1" applyProtection="1">
      <alignment horizontal="left" vertical="center" wrapText="1"/>
      <protection locked="0"/>
    </xf>
    <xf numFmtId="0" fontId="12" fillId="0" borderId="48" xfId="5" applyFont="1" applyBorder="1" applyAlignment="1" applyProtection="1">
      <alignment horizontal="left" vertical="center" wrapText="1"/>
      <protection locked="0"/>
    </xf>
    <xf numFmtId="0" fontId="12" fillId="0" borderId="9" xfId="5" applyFont="1" applyBorder="1" applyAlignment="1" applyProtection="1">
      <alignment horizontal="left" vertical="center" wrapText="1"/>
      <protection locked="0"/>
    </xf>
    <xf numFmtId="0" fontId="12" fillId="0" borderId="8" xfId="5" applyFont="1" applyBorder="1" applyAlignment="1" applyProtection="1">
      <alignment horizontal="left" vertical="center" wrapText="1"/>
      <protection locked="0"/>
    </xf>
    <xf numFmtId="0" fontId="12" fillId="0" borderId="4" xfId="7" applyFont="1" applyFill="1" applyBorder="1" applyAlignment="1" applyProtection="1">
      <alignment horizontal="left" vertical="center" wrapText="1"/>
      <protection locked="0"/>
    </xf>
    <xf numFmtId="0" fontId="12" fillId="0" borderId="1" xfId="7" applyFont="1" applyFill="1" applyBorder="1" applyAlignment="1" applyProtection="1">
      <alignment horizontal="left" vertical="center" wrapText="1"/>
      <protection locked="0"/>
    </xf>
    <xf numFmtId="0" fontId="12" fillId="0" borderId="13" xfId="7" applyFont="1" applyFill="1" applyBorder="1" applyAlignment="1" applyProtection="1">
      <alignment horizontal="left" vertical="center" wrapText="1"/>
      <protection locked="0"/>
    </xf>
    <xf numFmtId="0" fontId="12" fillId="0" borderId="4" xfId="7" applyFont="1" applyBorder="1" applyAlignment="1" applyProtection="1">
      <alignment horizontal="left" vertical="center" wrapText="1"/>
      <protection locked="0"/>
    </xf>
    <xf numFmtId="0" fontId="12" fillId="0" borderId="1" xfId="7" applyFont="1" applyBorder="1" applyAlignment="1" applyProtection="1">
      <alignment horizontal="left" vertical="center" wrapText="1"/>
      <protection locked="0"/>
    </xf>
    <xf numFmtId="0" fontId="12" fillId="0" borderId="13" xfId="7" applyFont="1" applyBorder="1" applyAlignment="1" applyProtection="1">
      <alignment horizontal="left" vertical="center" wrapText="1"/>
      <protection locked="0"/>
    </xf>
    <xf numFmtId="0" fontId="14" fillId="0" borderId="4" xfId="7" applyFont="1" applyBorder="1" applyAlignment="1" applyProtection="1">
      <alignment horizontal="center" vertical="center" wrapText="1"/>
      <protection locked="0"/>
    </xf>
    <xf numFmtId="0" fontId="14" fillId="0" borderId="1" xfId="7" applyFont="1" applyBorder="1" applyAlignment="1" applyProtection="1">
      <alignment horizontal="center" vertical="center" wrapText="1"/>
      <protection locked="0"/>
    </xf>
    <xf numFmtId="0" fontId="14" fillId="0" borderId="13" xfId="7" applyFont="1" applyBorder="1" applyAlignment="1" applyProtection="1">
      <alignment horizontal="center" vertical="center" wrapText="1"/>
      <protection locked="0"/>
    </xf>
    <xf numFmtId="0" fontId="14" fillId="0" borderId="4" xfId="7" applyFont="1" applyBorder="1" applyAlignment="1" applyProtection="1">
      <alignment horizontal="center" vertical="center"/>
      <protection locked="0"/>
    </xf>
    <xf numFmtId="0" fontId="14" fillId="0" borderId="1" xfId="7" applyFont="1" applyBorder="1" applyAlignment="1" applyProtection="1">
      <alignment horizontal="center" vertical="center"/>
      <protection locked="0"/>
    </xf>
    <xf numFmtId="0" fontId="14" fillId="0" borderId="13" xfId="7" applyFont="1" applyBorder="1" applyAlignment="1" applyProtection="1">
      <alignment horizontal="center" vertical="center"/>
      <protection locked="0"/>
    </xf>
    <xf numFmtId="0" fontId="13" fillId="0" borderId="4" xfId="7" applyFont="1" applyBorder="1" applyAlignment="1" applyProtection="1">
      <alignment horizontal="left" vertical="center" wrapText="1"/>
      <protection locked="0"/>
    </xf>
    <xf numFmtId="0" fontId="13" fillId="0" borderId="1" xfId="7" applyFont="1" applyBorder="1" applyAlignment="1" applyProtection="1">
      <alignment horizontal="left" vertical="center" wrapText="1"/>
      <protection locked="0"/>
    </xf>
    <xf numFmtId="0" fontId="13" fillId="0" borderId="13" xfId="7" applyFont="1" applyBorder="1" applyAlignment="1" applyProtection="1">
      <alignment horizontal="left" vertical="center" wrapText="1"/>
      <protection locked="0"/>
    </xf>
    <xf numFmtId="0" fontId="13" fillId="0" borderId="4" xfId="7" applyFont="1" applyFill="1" applyBorder="1" applyAlignment="1" applyProtection="1">
      <alignment horizontal="left" vertical="center" wrapText="1"/>
      <protection locked="0"/>
    </xf>
    <xf numFmtId="0" fontId="13" fillId="0" borderId="1" xfId="7" applyFont="1" applyFill="1" applyBorder="1" applyAlignment="1" applyProtection="1">
      <alignment horizontal="left" vertical="center" wrapText="1"/>
      <protection locked="0"/>
    </xf>
    <xf numFmtId="0" fontId="13" fillId="0" borderId="13" xfId="7" applyFont="1" applyFill="1" applyBorder="1" applyAlignment="1" applyProtection="1">
      <alignment horizontal="left" vertical="center" wrapText="1"/>
      <protection locked="0"/>
    </xf>
    <xf numFmtId="0" fontId="12" fillId="0" borderId="4" xfId="5" applyFont="1" applyBorder="1" applyAlignment="1" applyProtection="1">
      <alignment horizontal="justify" vertical="center" wrapText="1"/>
      <protection locked="0"/>
    </xf>
    <xf numFmtId="0" fontId="14" fillId="0" borderId="1" xfId="5" applyFont="1" applyBorder="1" applyAlignment="1" applyProtection="1">
      <alignment horizontal="justify" vertical="center" wrapText="1"/>
      <protection locked="0"/>
    </xf>
    <xf numFmtId="0" fontId="14" fillId="0" borderId="13" xfId="5" applyFont="1" applyBorder="1" applyAlignment="1" applyProtection="1">
      <alignment horizontal="justify" vertical="center" wrapText="1"/>
      <protection locked="0"/>
    </xf>
    <xf numFmtId="0" fontId="12" fillId="0" borderId="1" xfId="5" applyFont="1" applyBorder="1" applyAlignment="1" applyProtection="1">
      <alignment horizontal="justify" vertical="center" wrapText="1"/>
      <protection locked="0"/>
    </xf>
    <xf numFmtId="0" fontId="12" fillId="0" borderId="13" xfId="5" applyFont="1" applyBorder="1" applyAlignment="1" applyProtection="1">
      <alignment horizontal="justify" vertical="center" wrapText="1"/>
      <protection locked="0"/>
    </xf>
    <xf numFmtId="0" fontId="12" fillId="0" borderId="1" xfId="7" applyFont="1" applyBorder="1" applyAlignment="1">
      <alignment horizontal="left" wrapText="1"/>
    </xf>
    <xf numFmtId="0" fontId="12" fillId="0" borderId="13" xfId="7" applyFont="1" applyBorder="1" applyAlignment="1">
      <alignment horizontal="left" wrapText="1"/>
    </xf>
    <xf numFmtId="0" fontId="12" fillId="0" borderId="1" xfId="7" applyFont="1" applyFill="1" applyBorder="1" applyAlignment="1">
      <alignment horizontal="left" wrapText="1"/>
    </xf>
    <xf numFmtId="0" fontId="12" fillId="0" borderId="13" xfId="7" applyFont="1" applyFill="1" applyBorder="1" applyAlignment="1">
      <alignment horizontal="left" wrapText="1"/>
    </xf>
    <xf numFmtId="0" fontId="13" fillId="0" borderId="4" xfId="7" applyFont="1" applyBorder="1" applyAlignment="1" applyProtection="1">
      <alignment horizontal="left" vertical="center"/>
      <protection locked="0"/>
    </xf>
    <xf numFmtId="0" fontId="14" fillId="0" borderId="1" xfId="7" applyFont="1" applyBorder="1" applyAlignment="1" applyProtection="1">
      <alignment horizontal="left" vertical="center"/>
      <protection locked="0"/>
    </xf>
    <xf numFmtId="0" fontId="14" fillId="0" borderId="13" xfId="7" applyFont="1" applyBorder="1" applyAlignment="1" applyProtection="1">
      <alignment horizontal="left" vertical="center"/>
      <protection locked="0"/>
    </xf>
    <xf numFmtId="0" fontId="14" fillId="0" borderId="1" xfId="7" applyFont="1" applyBorder="1" applyAlignment="1">
      <alignment horizontal="center" wrapText="1"/>
    </xf>
    <xf numFmtId="0" fontId="14" fillId="0" borderId="13" xfId="7" applyFont="1" applyBorder="1" applyAlignment="1">
      <alignment horizontal="center" wrapText="1"/>
    </xf>
    <xf numFmtId="0" fontId="12" fillId="0" borderId="4" xfId="7" applyFont="1" applyFill="1" applyBorder="1" applyAlignment="1" applyProtection="1">
      <alignment vertical="center" wrapText="1"/>
      <protection locked="0"/>
    </xf>
    <xf numFmtId="0" fontId="12" fillId="0" borderId="1" xfId="7" applyFont="1" applyFill="1" applyBorder="1" applyAlignment="1" applyProtection="1">
      <alignment vertical="center" wrapText="1"/>
      <protection locked="0"/>
    </xf>
    <xf numFmtId="0" fontId="12" fillId="0" borderId="13" xfId="7" applyFont="1" applyFill="1" applyBorder="1" applyAlignment="1" applyProtection="1">
      <alignment vertical="center" wrapText="1"/>
      <protection locked="0"/>
    </xf>
    <xf numFmtId="0" fontId="12" fillId="0" borderId="38" xfId="7" applyFont="1" applyBorder="1" applyAlignment="1" applyProtection="1">
      <alignment horizontal="left" vertical="center" wrapText="1"/>
      <protection locked="0"/>
    </xf>
    <xf numFmtId="0" fontId="12" fillId="0" borderId="34" xfId="7" applyFont="1" applyBorder="1" applyAlignment="1" applyProtection="1">
      <alignment horizontal="left" vertical="center" wrapText="1"/>
      <protection locked="0"/>
    </xf>
    <xf numFmtId="0" fontId="12" fillId="0" borderId="37" xfId="7" applyFont="1" applyBorder="1" applyAlignment="1" applyProtection="1">
      <alignment horizontal="left" vertical="center" wrapText="1"/>
      <protection locked="0"/>
    </xf>
    <xf numFmtId="0" fontId="12" fillId="0" borderId="27" xfId="7" applyFont="1" applyBorder="1" applyAlignment="1" applyProtection="1">
      <alignment horizontal="left" vertical="center" wrapText="1"/>
      <protection locked="0"/>
    </xf>
    <xf numFmtId="0" fontId="12" fillId="0" borderId="23" xfId="7" applyFont="1" applyBorder="1" applyAlignment="1" applyProtection="1">
      <alignment horizontal="left" vertical="center" wrapText="1"/>
      <protection locked="0"/>
    </xf>
    <xf numFmtId="0" fontId="12" fillId="0" borderId="26" xfId="7" applyFont="1" applyBorder="1" applyAlignment="1" applyProtection="1">
      <alignment horizontal="left" vertical="center" wrapText="1"/>
      <protection locked="0"/>
    </xf>
    <xf numFmtId="0" fontId="13" fillId="4" borderId="38" xfId="7" applyFont="1" applyFill="1" applyBorder="1" applyAlignment="1" applyProtection="1">
      <alignment horizontal="center" vertical="center" wrapText="1"/>
      <protection locked="0"/>
    </xf>
    <xf numFmtId="0" fontId="13" fillId="4" borderId="34" xfId="7" applyFont="1" applyFill="1" applyBorder="1" applyAlignment="1" applyProtection="1">
      <alignment horizontal="center" vertical="center" wrapText="1"/>
      <protection locked="0"/>
    </xf>
    <xf numFmtId="0" fontId="13" fillId="4" borderId="37" xfId="7" applyFont="1" applyFill="1" applyBorder="1" applyAlignment="1" applyProtection="1">
      <alignment horizontal="center" vertical="center" wrapText="1"/>
      <protection locked="0"/>
    </xf>
    <xf numFmtId="0" fontId="14" fillId="0" borderId="44" xfId="7" applyFont="1" applyBorder="1" applyAlignment="1" applyProtection="1">
      <alignment horizontal="center" vertical="center" wrapText="1"/>
      <protection locked="0"/>
    </xf>
    <xf numFmtId="0" fontId="12" fillId="0" borderId="18" xfId="7" applyFont="1" applyBorder="1" applyAlignment="1">
      <alignment horizontal="center" wrapText="1"/>
    </xf>
    <xf numFmtId="0" fontId="12" fillId="0" borderId="17" xfId="7" applyFont="1" applyBorder="1" applyAlignment="1">
      <alignment horizontal="center" wrapText="1"/>
    </xf>
    <xf numFmtId="0" fontId="27" fillId="0" borderId="20" xfId="5" applyFont="1" applyFill="1" applyBorder="1" applyAlignment="1" applyProtection="1">
      <alignment vertical="center"/>
      <protection locked="0"/>
    </xf>
    <xf numFmtId="37" fontId="27" fillId="0" borderId="15" xfId="3" applyFont="1" applyFill="1" applyBorder="1" applyAlignment="1">
      <alignment vertical="center" wrapText="1"/>
    </xf>
    <xf numFmtId="37" fontId="28" fillId="0" borderId="15" xfId="3" applyFont="1" applyFill="1" applyBorder="1" applyAlignment="1">
      <alignment vertical="center" wrapText="1"/>
    </xf>
    <xf numFmtId="0" fontId="29" fillId="6" borderId="15" xfId="0" applyFont="1" applyFill="1" applyBorder="1" applyAlignment="1">
      <alignment vertical="center" wrapText="1"/>
    </xf>
    <xf numFmtId="0" fontId="29" fillId="0" borderId="15" xfId="0" applyFont="1" applyFill="1" applyBorder="1" applyAlignment="1">
      <alignment vertical="center" wrapText="1"/>
    </xf>
    <xf numFmtId="0" fontId="30" fillId="0" borderId="15" xfId="0" applyFont="1" applyFill="1" applyBorder="1" applyAlignment="1">
      <alignment vertical="center" wrapText="1"/>
    </xf>
    <xf numFmtId="0" fontId="27" fillId="0" borderId="15" xfId="0" applyFont="1" applyFill="1" applyBorder="1" applyAlignment="1">
      <alignment horizontal="center" vertical="center" wrapText="1"/>
    </xf>
    <xf numFmtId="37" fontId="30" fillId="0" borderId="15" xfId="0" applyNumberFormat="1" applyFont="1" applyFill="1" applyBorder="1" applyAlignment="1">
      <alignment vertical="center" wrapText="1"/>
    </xf>
    <xf numFmtId="0" fontId="29" fillId="0" borderId="15" xfId="0" applyFont="1" applyFill="1" applyBorder="1" applyAlignment="1">
      <alignment horizontal="center" vertical="center" wrapText="1"/>
    </xf>
    <xf numFmtId="0" fontId="29" fillId="0" borderId="12" xfId="0" applyFont="1" applyFill="1" applyBorder="1" applyAlignment="1">
      <alignment horizontal="center" vertical="center" wrapText="1"/>
    </xf>
    <xf numFmtId="37" fontId="27" fillId="6" borderId="12" xfId="3" applyFont="1" applyFill="1" applyBorder="1" applyAlignment="1">
      <alignment vertical="center" wrapText="1"/>
    </xf>
    <xf numFmtId="37" fontId="29" fillId="0" borderId="15" xfId="3" applyFont="1" applyFill="1" applyBorder="1" applyAlignment="1">
      <alignment vertical="center"/>
    </xf>
    <xf numFmtId="37" fontId="28" fillId="0" borderId="1" xfId="3" applyFont="1" applyFill="1" applyBorder="1" applyAlignment="1">
      <alignment vertical="center" wrapText="1"/>
    </xf>
    <xf numFmtId="0" fontId="28" fillId="0" borderId="15" xfId="0" applyFont="1" applyFill="1" applyBorder="1" applyAlignment="1">
      <alignment vertical="center" wrapText="1"/>
    </xf>
    <xf numFmtId="0" fontId="27" fillId="6" borderId="15" xfId="0" applyFont="1" applyFill="1" applyBorder="1" applyAlignment="1">
      <alignment vertical="center" wrapText="1"/>
    </xf>
    <xf numFmtId="0" fontId="29" fillId="0" borderId="15"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28" fillId="0" borderId="14" xfId="0" applyFont="1" applyFill="1" applyBorder="1" applyAlignment="1">
      <alignment vertical="center" wrapText="1"/>
    </xf>
    <xf numFmtId="0" fontId="27" fillId="0" borderId="14" xfId="0" applyFont="1" applyFill="1" applyBorder="1" applyAlignment="1">
      <alignment vertical="center" wrapText="1"/>
    </xf>
    <xf numFmtId="0" fontId="27" fillId="6" borderId="14" xfId="0" applyFont="1" applyFill="1" applyBorder="1" applyAlignment="1">
      <alignment vertical="center" wrapText="1"/>
    </xf>
    <xf numFmtId="0" fontId="27" fillId="7" borderId="11" xfId="0" applyFont="1" applyFill="1" applyBorder="1" applyAlignment="1">
      <alignment vertical="center" wrapText="1"/>
    </xf>
    <xf numFmtId="166" fontId="24" fillId="0" borderId="3" xfId="6" applyNumberFormat="1" applyFont="1" applyFill="1" applyBorder="1" applyAlignment="1" applyProtection="1">
      <alignment vertical="center" wrapText="1"/>
      <protection locked="0"/>
    </xf>
    <xf numFmtId="166" fontId="23" fillId="0" borderId="3" xfId="6" applyNumberFormat="1" applyFont="1" applyFill="1" applyBorder="1" applyAlignment="1" applyProtection="1">
      <alignment vertical="center" wrapText="1"/>
      <protection locked="0"/>
    </xf>
    <xf numFmtId="37" fontId="6" fillId="0" borderId="3" xfId="3" applyFont="1" applyFill="1" applyBorder="1" applyAlignment="1">
      <alignment vertical="center" wrapText="1"/>
    </xf>
    <xf numFmtId="49" fontId="6" fillId="0" borderId="15" xfId="5" applyNumberFormat="1" applyFont="1" applyFill="1" applyBorder="1" applyAlignment="1" applyProtection="1">
      <alignment horizontal="center" vertical="center" wrapText="1"/>
      <protection locked="0"/>
    </xf>
    <xf numFmtId="43" fontId="6" fillId="0" borderId="3" xfId="8" applyFont="1" applyFill="1" applyBorder="1" applyAlignment="1" applyProtection="1">
      <alignment vertical="center" wrapText="1"/>
      <protection locked="0"/>
    </xf>
  </cellXfs>
  <cellStyles count="10">
    <cellStyle name="Comma" xfId="8" builtinId="3"/>
    <cellStyle name="Comma 2" xfId="1"/>
    <cellStyle name="Comma 2 2" xfId="6"/>
    <cellStyle name="Normal" xfId="0" builtinId="0"/>
    <cellStyle name="Normal 2" xfId="2"/>
    <cellStyle name="Normal 2 2" xfId="7"/>
    <cellStyle name="Normal 3" xfId="4"/>
    <cellStyle name="Normal 3 2" xfId="5"/>
    <cellStyle name="Normal_Liberia_1" xfId="3"/>
    <cellStyle name="Percent" xfId="9"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43"/>
  </sheetPr>
  <dimension ref="A1:R192"/>
  <sheetViews>
    <sheetView showGridLines="0" tabSelected="1" view="pageBreakPreview" topLeftCell="B153" zoomScale="80" zoomScaleNormal="80" zoomScaleSheetLayoutView="80" workbookViewId="0">
      <selection activeCell="J19" sqref="J19:J157"/>
    </sheetView>
  </sheetViews>
  <sheetFormatPr defaultColWidth="11.42578125" defaultRowHeight="24.95" customHeight="1"/>
  <cols>
    <col min="1" max="1" width="9.7109375" style="31" customWidth="1"/>
    <col min="2" max="2" width="31.28515625" style="31" customWidth="1"/>
    <col min="3" max="13" width="10.7109375" style="31" customWidth="1"/>
    <col min="14" max="15" width="10.7109375" style="48" customWidth="1"/>
    <col min="16" max="16" width="11.140625" style="121" customWidth="1"/>
    <col min="17" max="17" width="12.140625" style="104" customWidth="1"/>
    <col min="18" max="18" width="13.140625" style="104" customWidth="1"/>
    <col min="19" max="16384" width="11.42578125" style="31"/>
  </cols>
  <sheetData>
    <row r="1" spans="1:18" ht="27" customHeight="1" thickBot="1">
      <c r="A1" s="215" t="s">
        <v>151</v>
      </c>
      <c r="B1" s="216"/>
      <c r="C1" s="217"/>
      <c r="D1" s="217"/>
      <c r="E1" s="217"/>
      <c r="F1" s="217"/>
      <c r="G1" s="217"/>
      <c r="H1" s="217"/>
      <c r="I1" s="217"/>
      <c r="J1" s="217"/>
      <c r="K1" s="217"/>
      <c r="L1" s="217"/>
      <c r="M1" s="217"/>
      <c r="N1" s="218"/>
      <c r="O1" s="118"/>
      <c r="P1" s="140"/>
    </row>
    <row r="2" spans="1:18" ht="24.95" customHeight="1">
      <c r="A2" s="219" t="s">
        <v>81</v>
      </c>
      <c r="B2" s="220"/>
      <c r="C2" s="32" t="s">
        <v>153</v>
      </c>
      <c r="D2" s="33"/>
      <c r="E2" s="33"/>
      <c r="F2" s="33"/>
      <c r="G2" s="33"/>
      <c r="H2" s="33"/>
      <c r="I2" s="33"/>
      <c r="J2" s="33"/>
      <c r="K2" s="33"/>
      <c r="L2" s="33"/>
      <c r="M2" s="33"/>
      <c r="N2" s="34"/>
      <c r="O2" s="124"/>
      <c r="P2" s="140"/>
    </row>
    <row r="3" spans="1:18" ht="24.95" customHeight="1">
      <c r="A3" s="221" t="s">
        <v>80</v>
      </c>
      <c r="B3" s="222"/>
      <c r="C3" s="35" t="s">
        <v>79</v>
      </c>
      <c r="D3" s="36"/>
      <c r="E3" s="36"/>
      <c r="F3" s="36"/>
      <c r="G3" s="36"/>
      <c r="H3" s="36"/>
      <c r="I3" s="36"/>
      <c r="J3" s="36"/>
      <c r="K3" s="36"/>
      <c r="L3" s="36"/>
      <c r="M3" s="36"/>
      <c r="N3" s="37"/>
      <c r="O3" s="124"/>
      <c r="P3" s="140"/>
    </row>
    <row r="4" spans="1:18" ht="24.95" customHeight="1">
      <c r="A4" s="221" t="s">
        <v>78</v>
      </c>
      <c r="B4" s="222"/>
      <c r="C4" s="35" t="s">
        <v>77</v>
      </c>
      <c r="D4" s="38"/>
      <c r="E4" s="38"/>
      <c r="F4" s="38"/>
      <c r="G4" s="38"/>
      <c r="H4" s="38"/>
      <c r="I4" s="38"/>
      <c r="J4" s="38"/>
      <c r="K4" s="38"/>
      <c r="L4" s="38"/>
      <c r="M4" s="38"/>
      <c r="N4" s="39"/>
      <c r="O4" s="125"/>
      <c r="P4" s="140"/>
    </row>
    <row r="5" spans="1:18" ht="24.95" customHeight="1">
      <c r="A5" s="223" t="s">
        <v>152</v>
      </c>
      <c r="B5" s="224"/>
      <c r="C5" s="35" t="s">
        <v>275</v>
      </c>
      <c r="D5" s="36"/>
      <c r="E5" s="36"/>
      <c r="F5" s="36"/>
      <c r="G5" s="36"/>
      <c r="H5" s="36"/>
      <c r="I5" s="36"/>
      <c r="J5" s="36"/>
      <c r="K5" s="36"/>
      <c r="L5" s="36"/>
      <c r="M5" s="36"/>
      <c r="N5" s="37"/>
      <c r="O5" s="124"/>
      <c r="P5" s="140"/>
    </row>
    <row r="6" spans="1:18" ht="30" customHeight="1" thickBot="1">
      <c r="A6" s="225" t="s">
        <v>76</v>
      </c>
      <c r="B6" s="226"/>
      <c r="C6" s="227">
        <v>40857</v>
      </c>
      <c r="D6" s="227"/>
      <c r="E6" s="227"/>
      <c r="F6" s="227"/>
      <c r="G6" s="227"/>
      <c r="H6" s="227"/>
      <c r="I6" s="227"/>
      <c r="J6" s="227"/>
      <c r="K6" s="227"/>
      <c r="L6" s="227"/>
      <c r="M6" s="227"/>
      <c r="N6" s="228"/>
      <c r="O6" s="126"/>
      <c r="P6" s="140"/>
    </row>
    <row r="7" spans="1:18" ht="30" customHeight="1">
      <c r="A7" s="229" t="s">
        <v>75</v>
      </c>
      <c r="B7" s="230"/>
      <c r="C7" s="95" t="s">
        <v>276</v>
      </c>
      <c r="D7" s="40"/>
      <c r="E7" s="40"/>
      <c r="F7" s="40"/>
      <c r="G7" s="40"/>
      <c r="H7" s="40"/>
      <c r="I7" s="40"/>
      <c r="J7" s="40"/>
      <c r="K7" s="40"/>
      <c r="L7" s="40"/>
      <c r="M7" s="40"/>
      <c r="N7" s="41"/>
      <c r="O7" s="127"/>
      <c r="P7" s="140"/>
    </row>
    <row r="8" spans="1:18" ht="30" customHeight="1">
      <c r="A8" s="231" t="s">
        <v>154</v>
      </c>
      <c r="B8" s="232"/>
      <c r="C8" s="96" t="s">
        <v>255</v>
      </c>
      <c r="D8" s="42"/>
      <c r="E8" s="42"/>
      <c r="F8" s="42"/>
      <c r="G8" s="42"/>
      <c r="H8" s="42"/>
      <c r="I8" s="42"/>
      <c r="J8" s="42"/>
      <c r="K8" s="42"/>
      <c r="L8" s="42"/>
      <c r="M8" s="42"/>
      <c r="N8" s="43"/>
      <c r="O8" s="127"/>
      <c r="P8" s="140"/>
    </row>
    <row r="9" spans="1:18" ht="30" customHeight="1">
      <c r="A9" s="231" t="s">
        <v>155</v>
      </c>
      <c r="B9" s="232"/>
      <c r="C9" s="96" t="s">
        <v>256</v>
      </c>
      <c r="D9" s="42"/>
      <c r="E9" s="42"/>
      <c r="F9" s="42"/>
      <c r="G9" s="42"/>
      <c r="H9" s="42"/>
      <c r="I9" s="42"/>
      <c r="J9" s="42"/>
      <c r="K9" s="42"/>
      <c r="L9" s="42"/>
      <c r="M9" s="42"/>
      <c r="N9" s="43"/>
      <c r="O9" s="127"/>
      <c r="P9" s="140"/>
    </row>
    <row r="10" spans="1:18" ht="30" customHeight="1">
      <c r="A10" s="231" t="s">
        <v>156</v>
      </c>
      <c r="B10" s="232"/>
      <c r="C10" s="97" t="s">
        <v>74</v>
      </c>
      <c r="D10" s="36"/>
      <c r="E10" s="36"/>
      <c r="F10" s="36"/>
      <c r="G10" s="36"/>
      <c r="H10" s="36"/>
      <c r="I10" s="36"/>
      <c r="J10" s="36"/>
      <c r="K10" s="36"/>
      <c r="L10" s="36"/>
      <c r="M10" s="36"/>
      <c r="N10" s="37"/>
      <c r="O10" s="124"/>
      <c r="P10" s="140"/>
    </row>
    <row r="11" spans="1:18" ht="30" customHeight="1" thickBot="1">
      <c r="A11" s="225" t="s">
        <v>157</v>
      </c>
      <c r="B11" s="226"/>
      <c r="C11" s="98" t="s">
        <v>74</v>
      </c>
      <c r="D11" s="44"/>
      <c r="E11" s="44"/>
      <c r="F11" s="44"/>
      <c r="G11" s="44"/>
      <c r="H11" s="44"/>
      <c r="I11" s="44"/>
      <c r="J11" s="44"/>
      <c r="K11" s="44"/>
      <c r="L11" s="44"/>
      <c r="M11" s="44"/>
      <c r="N11" s="45"/>
      <c r="O11" s="128"/>
      <c r="P11" s="140"/>
    </row>
    <row r="12" spans="1:18" ht="45" customHeight="1" thickBot="1">
      <c r="A12" s="239" t="s">
        <v>158</v>
      </c>
      <c r="B12" s="240"/>
      <c r="C12" s="237" t="s">
        <v>178</v>
      </c>
      <c r="D12" s="237"/>
      <c r="E12" s="237"/>
      <c r="F12" s="237"/>
      <c r="G12" s="238"/>
      <c r="H12" s="245" t="s">
        <v>73</v>
      </c>
      <c r="I12" s="246"/>
      <c r="J12" s="246"/>
      <c r="K12" s="246"/>
      <c r="L12" s="246"/>
      <c r="M12" s="246"/>
      <c r="N12" s="247"/>
      <c r="O12" s="124"/>
      <c r="P12" s="140"/>
    </row>
    <row r="13" spans="1:18" ht="24.95" customHeight="1" thickBot="1">
      <c r="A13" s="46"/>
      <c r="B13" s="241"/>
      <c r="C13" s="241"/>
      <c r="D13" s="242"/>
      <c r="E13" s="242"/>
      <c r="F13" s="243"/>
      <c r="G13" s="243"/>
      <c r="H13" s="243"/>
      <c r="I13" s="242"/>
      <c r="J13" s="242"/>
      <c r="K13" s="242"/>
      <c r="L13" s="242"/>
      <c r="M13" s="242"/>
      <c r="N13" s="244"/>
      <c r="O13" s="124"/>
      <c r="P13" s="140"/>
    </row>
    <row r="14" spans="1:18" ht="18.75" customHeight="1">
      <c r="A14" s="234" t="s">
        <v>167</v>
      </c>
      <c r="B14" s="234" t="s">
        <v>68</v>
      </c>
      <c r="C14" s="8" t="s">
        <v>72</v>
      </c>
      <c r="D14" s="9" t="s">
        <v>2</v>
      </c>
      <c r="E14" s="28" t="s">
        <v>1</v>
      </c>
      <c r="F14" s="8" t="s">
        <v>72</v>
      </c>
      <c r="G14" s="9" t="s">
        <v>2</v>
      </c>
      <c r="H14" s="28" t="s">
        <v>1</v>
      </c>
      <c r="I14" s="8" t="s">
        <v>72</v>
      </c>
      <c r="J14" s="9" t="s">
        <v>2</v>
      </c>
      <c r="K14" s="28" t="s">
        <v>1</v>
      </c>
      <c r="L14" s="8" t="s">
        <v>72</v>
      </c>
      <c r="M14" s="10" t="s">
        <v>2</v>
      </c>
      <c r="N14" s="28" t="s">
        <v>1</v>
      </c>
      <c r="O14" s="234" t="s">
        <v>168</v>
      </c>
      <c r="P14" s="210" t="s">
        <v>159</v>
      </c>
      <c r="Q14" s="211"/>
      <c r="R14" s="212"/>
    </row>
    <row r="15" spans="1:18" ht="18.75" customHeight="1">
      <c r="A15" s="235"/>
      <c r="B15" s="235"/>
      <c r="C15" s="11" t="s">
        <v>71</v>
      </c>
      <c r="D15" s="12" t="s">
        <v>71</v>
      </c>
      <c r="E15" s="29" t="s">
        <v>71</v>
      </c>
      <c r="F15" s="11" t="s">
        <v>70</v>
      </c>
      <c r="G15" s="12" t="s">
        <v>70</v>
      </c>
      <c r="H15" s="29" t="s">
        <v>70</v>
      </c>
      <c r="I15" s="11" t="s">
        <v>69</v>
      </c>
      <c r="J15" s="12" t="s">
        <v>69</v>
      </c>
      <c r="K15" s="29" t="s">
        <v>69</v>
      </c>
      <c r="L15" s="11"/>
      <c r="M15" s="13"/>
      <c r="N15" s="99"/>
      <c r="O15" s="235"/>
      <c r="P15" s="213" t="s">
        <v>160</v>
      </c>
      <c r="Q15" s="214"/>
      <c r="R15" s="100" t="s">
        <v>161</v>
      </c>
    </row>
    <row r="16" spans="1:18" ht="29.25" customHeight="1" thickBot="1">
      <c r="A16" s="236"/>
      <c r="B16" s="236"/>
      <c r="C16" s="14" t="s">
        <v>67</v>
      </c>
      <c r="D16" s="15" t="s">
        <v>67</v>
      </c>
      <c r="E16" s="30" t="s">
        <v>67</v>
      </c>
      <c r="F16" s="14" t="s">
        <v>66</v>
      </c>
      <c r="G16" s="15" t="s">
        <v>66</v>
      </c>
      <c r="H16" s="30" t="s">
        <v>66</v>
      </c>
      <c r="I16" s="14" t="s">
        <v>177</v>
      </c>
      <c r="J16" s="15" t="s">
        <v>177</v>
      </c>
      <c r="K16" s="30" t="s">
        <v>177</v>
      </c>
      <c r="L16" s="14" t="s">
        <v>65</v>
      </c>
      <c r="M16" s="17" t="s">
        <v>65</v>
      </c>
      <c r="N16" s="30" t="s">
        <v>65</v>
      </c>
      <c r="O16" s="236"/>
      <c r="P16" s="141" t="s">
        <v>165</v>
      </c>
      <c r="Q16" s="123" t="s">
        <v>166</v>
      </c>
      <c r="R16" s="16" t="s">
        <v>162</v>
      </c>
    </row>
    <row r="17" spans="1:18" ht="24.95" customHeight="1">
      <c r="A17" s="56"/>
      <c r="B17" s="57" t="s">
        <v>15</v>
      </c>
      <c r="C17" s="58"/>
      <c r="D17" s="59"/>
      <c r="E17" s="59"/>
      <c r="F17" s="59"/>
      <c r="G17" s="59"/>
      <c r="H17" s="59"/>
      <c r="I17" s="60"/>
      <c r="J17" s="60"/>
      <c r="K17" s="60"/>
      <c r="L17" s="60"/>
      <c r="M17" s="60"/>
      <c r="N17" s="61"/>
      <c r="O17" s="119"/>
      <c r="P17" s="140"/>
      <c r="Q17" s="105"/>
      <c r="R17" s="106"/>
    </row>
    <row r="18" spans="1:18" ht="24.95" customHeight="1">
      <c r="A18" s="62"/>
      <c r="B18" s="63" t="s">
        <v>18</v>
      </c>
      <c r="C18" s="64"/>
      <c r="D18" s="60"/>
      <c r="E18" s="60"/>
      <c r="F18" s="60"/>
      <c r="G18" s="60"/>
      <c r="H18" s="60"/>
      <c r="I18" s="60"/>
      <c r="J18" s="60"/>
      <c r="K18" s="60"/>
      <c r="L18" s="60"/>
      <c r="M18" s="60"/>
      <c r="N18" s="61"/>
      <c r="O18" s="62"/>
      <c r="P18" s="140"/>
      <c r="Q18" s="102"/>
      <c r="R18" s="103"/>
    </row>
    <row r="19" spans="1:18" s="47" customFormat="1" ht="24.95" customHeight="1">
      <c r="A19" s="110">
        <v>1.1000000000000001</v>
      </c>
      <c r="B19" s="65" t="s">
        <v>16</v>
      </c>
      <c r="C19" s="53">
        <v>9150</v>
      </c>
      <c r="D19" s="54">
        <v>0</v>
      </c>
      <c r="E19" s="146">
        <v>9150</v>
      </c>
      <c r="F19" s="53">
        <v>0</v>
      </c>
      <c r="G19" s="54">
        <v>0</v>
      </c>
      <c r="H19" s="55">
        <v>0</v>
      </c>
      <c r="I19" s="53">
        <v>0</v>
      </c>
      <c r="J19" s="54">
        <v>0</v>
      </c>
      <c r="K19" s="55">
        <v>0</v>
      </c>
      <c r="L19" s="188">
        <v>9150</v>
      </c>
      <c r="M19" s="54">
        <v>0</v>
      </c>
      <c r="N19" s="55">
        <v>9150</v>
      </c>
      <c r="O19" s="62">
        <v>1.1000000000000001</v>
      </c>
      <c r="P19" s="140"/>
      <c r="Q19" s="101">
        <f>N19</f>
        <v>9150</v>
      </c>
      <c r="R19" s="103"/>
    </row>
    <row r="20" spans="1:18" s="47" customFormat="1" ht="24.95" customHeight="1">
      <c r="A20" s="110"/>
      <c r="B20" s="63" t="s">
        <v>19</v>
      </c>
      <c r="C20" s="66"/>
      <c r="D20" s="67"/>
      <c r="E20" s="147"/>
      <c r="F20" s="67"/>
      <c r="G20" s="67"/>
      <c r="H20" s="67"/>
      <c r="I20" s="67"/>
      <c r="J20" s="67"/>
      <c r="K20" s="67"/>
      <c r="L20" s="67"/>
      <c r="M20" s="67"/>
      <c r="N20" s="68"/>
      <c r="O20" s="62"/>
      <c r="P20" s="140"/>
      <c r="Q20" s="102"/>
      <c r="R20" s="103"/>
    </row>
    <row r="21" spans="1:18" ht="24.95" customHeight="1">
      <c r="A21" s="110">
        <v>1.2</v>
      </c>
      <c r="B21" s="65" t="s">
        <v>16</v>
      </c>
      <c r="C21" s="53">
        <v>10980</v>
      </c>
      <c r="D21" s="138">
        <v>0</v>
      </c>
      <c r="E21" s="146">
        <v>10980</v>
      </c>
      <c r="F21" s="53">
        <v>0</v>
      </c>
      <c r="G21" s="54">
        <v>0</v>
      </c>
      <c r="H21" s="55">
        <v>0</v>
      </c>
      <c r="I21" s="53">
        <v>0</v>
      </c>
      <c r="J21" s="54">
        <v>0</v>
      </c>
      <c r="K21" s="55">
        <v>0</v>
      </c>
      <c r="L21" s="187">
        <v>10980</v>
      </c>
      <c r="M21" s="54">
        <v>0</v>
      </c>
      <c r="N21" s="55">
        <v>10980</v>
      </c>
      <c r="O21" s="62">
        <v>1.2</v>
      </c>
      <c r="P21" s="140"/>
      <c r="Q21" s="101">
        <f>N21</f>
        <v>10980</v>
      </c>
      <c r="R21" s="103"/>
    </row>
    <row r="22" spans="1:18" ht="24.95" customHeight="1">
      <c r="A22" s="111"/>
      <c r="B22" s="70" t="s">
        <v>259</v>
      </c>
      <c r="C22" s="148">
        <f>SUM(C19:C21)</f>
        <v>20130</v>
      </c>
      <c r="D22" s="72">
        <f t="shared" ref="D22:N22" si="0">SUM(D19:D21)</f>
        <v>0</v>
      </c>
      <c r="E22" s="149">
        <f t="shared" si="0"/>
        <v>20130</v>
      </c>
      <c r="F22" s="71">
        <f t="shared" si="0"/>
        <v>0</v>
      </c>
      <c r="G22" s="72">
        <f t="shared" si="0"/>
        <v>0</v>
      </c>
      <c r="H22" s="150">
        <f t="shared" si="0"/>
        <v>0</v>
      </c>
      <c r="I22" s="71">
        <f t="shared" si="0"/>
        <v>0</v>
      </c>
      <c r="J22" s="72">
        <f t="shared" si="0"/>
        <v>0</v>
      </c>
      <c r="K22" s="150">
        <f t="shared" si="0"/>
        <v>0</v>
      </c>
      <c r="L22" s="148">
        <f t="shared" si="0"/>
        <v>20130</v>
      </c>
      <c r="M22" s="72">
        <f t="shared" si="0"/>
        <v>0</v>
      </c>
      <c r="N22" s="150">
        <f t="shared" si="0"/>
        <v>20130</v>
      </c>
      <c r="O22" s="69"/>
      <c r="P22" s="140"/>
      <c r="Q22" s="102"/>
      <c r="R22" s="103"/>
    </row>
    <row r="23" spans="1:18" ht="24.95" customHeight="1">
      <c r="A23" s="110"/>
      <c r="B23" s="74" t="s">
        <v>32</v>
      </c>
      <c r="C23" s="64"/>
      <c r="D23" s="59"/>
      <c r="E23" s="60"/>
      <c r="F23" s="60"/>
      <c r="G23" s="60"/>
      <c r="H23" s="60"/>
      <c r="I23" s="60"/>
      <c r="J23" s="60"/>
      <c r="K23" s="60"/>
      <c r="L23" s="60"/>
      <c r="M23" s="60"/>
      <c r="N23" s="61"/>
      <c r="O23" s="62"/>
      <c r="P23" s="140"/>
      <c r="Q23" s="102"/>
      <c r="R23" s="103"/>
    </row>
    <row r="24" spans="1:18" ht="24.95" customHeight="1">
      <c r="A24" s="110"/>
      <c r="B24" s="74" t="s">
        <v>12</v>
      </c>
      <c r="C24" s="64"/>
      <c r="D24" s="60"/>
      <c r="E24" s="60"/>
      <c r="F24" s="60"/>
      <c r="G24" s="60"/>
      <c r="H24" s="60"/>
      <c r="I24" s="60"/>
      <c r="J24" s="60"/>
      <c r="K24" s="60"/>
      <c r="L24" s="60"/>
      <c r="M24" s="60"/>
      <c r="N24" s="61"/>
      <c r="O24" s="62"/>
      <c r="P24" s="140"/>
      <c r="Q24" s="102"/>
      <c r="R24" s="103"/>
    </row>
    <row r="25" spans="1:18" ht="24.95" customHeight="1">
      <c r="A25" s="110">
        <v>2.1</v>
      </c>
      <c r="B25" s="75" t="s">
        <v>64</v>
      </c>
      <c r="C25" s="53">
        <v>23062.499999999996</v>
      </c>
      <c r="D25" s="54">
        <v>23062.499999999996</v>
      </c>
      <c r="E25" s="55">
        <v>0</v>
      </c>
      <c r="F25" s="53">
        <v>23639.062499999996</v>
      </c>
      <c r="G25" s="54">
        <v>23639.062499999996</v>
      </c>
      <c r="H25" s="55">
        <v>0</v>
      </c>
      <c r="I25" s="53">
        <v>0</v>
      </c>
      <c r="J25" s="54">
        <v>0</v>
      </c>
      <c r="K25" s="55">
        <v>0</v>
      </c>
      <c r="L25" s="188">
        <v>46701.562499999993</v>
      </c>
      <c r="M25" s="54">
        <v>46701.562499999993</v>
      </c>
      <c r="N25" s="55">
        <v>0</v>
      </c>
      <c r="O25" s="62">
        <v>2.1</v>
      </c>
      <c r="P25" s="140"/>
      <c r="Q25" s="102"/>
      <c r="R25" s="103"/>
    </row>
    <row r="26" spans="1:18" ht="24.95" customHeight="1">
      <c r="A26" s="112">
        <v>2.2000000000000002</v>
      </c>
      <c r="B26" s="75" t="s">
        <v>44</v>
      </c>
      <c r="C26" s="53">
        <v>3074.9999999999995</v>
      </c>
      <c r="D26" s="54">
        <v>3074.9999999999995</v>
      </c>
      <c r="E26" s="55">
        <v>0</v>
      </c>
      <c r="F26" s="53">
        <v>3151.8749999999995</v>
      </c>
      <c r="G26" s="54">
        <v>3151.8749999999995</v>
      </c>
      <c r="H26" s="55">
        <v>0</v>
      </c>
      <c r="I26" s="53">
        <v>0</v>
      </c>
      <c r="J26" s="54">
        <v>0</v>
      </c>
      <c r="K26" s="55">
        <v>0</v>
      </c>
      <c r="L26" s="188">
        <v>6226.8749999999991</v>
      </c>
      <c r="M26" s="54">
        <v>6226.8749999999991</v>
      </c>
      <c r="N26" s="55">
        <v>0</v>
      </c>
      <c r="O26" s="76">
        <v>2.2000000000000002</v>
      </c>
      <c r="P26" s="140"/>
      <c r="Q26" s="102"/>
      <c r="R26" s="103"/>
    </row>
    <row r="27" spans="1:18" ht="24.95" customHeight="1">
      <c r="A27" s="110">
        <v>2.2999999999999998</v>
      </c>
      <c r="B27" s="75" t="s">
        <v>37</v>
      </c>
      <c r="C27" s="53">
        <v>6149.9999999999991</v>
      </c>
      <c r="D27" s="54">
        <v>6149.9999999999991</v>
      </c>
      <c r="E27" s="55">
        <v>0</v>
      </c>
      <c r="F27" s="53">
        <v>18911.25</v>
      </c>
      <c r="G27" s="54">
        <v>18911.25</v>
      </c>
      <c r="H27" s="55">
        <v>0</v>
      </c>
      <c r="I27" s="53">
        <v>19421.853749999998</v>
      </c>
      <c r="J27" s="54">
        <v>19421.853749999998</v>
      </c>
      <c r="K27" s="55">
        <v>0</v>
      </c>
      <c r="L27" s="188">
        <v>44483.103749999995</v>
      </c>
      <c r="M27" s="54">
        <v>44483.103749999995</v>
      </c>
      <c r="N27" s="55">
        <v>0</v>
      </c>
      <c r="O27" s="62">
        <v>2.2999999999999998</v>
      </c>
      <c r="P27" s="140"/>
      <c r="Q27" s="102"/>
      <c r="R27" s="103"/>
    </row>
    <row r="28" spans="1:18" ht="24.95" customHeight="1">
      <c r="A28" s="112">
        <v>2.4</v>
      </c>
      <c r="B28" s="75" t="s">
        <v>45</v>
      </c>
      <c r="C28" s="53">
        <v>819.99999999999989</v>
      </c>
      <c r="D28" s="54">
        <v>819.99999999999989</v>
      </c>
      <c r="E28" s="55">
        <v>0</v>
      </c>
      <c r="F28" s="53">
        <v>2521.5</v>
      </c>
      <c r="G28" s="54">
        <v>2521.5</v>
      </c>
      <c r="H28" s="55">
        <v>0</v>
      </c>
      <c r="I28" s="53">
        <v>2589.5804999999996</v>
      </c>
      <c r="J28" s="54">
        <v>2589.5804999999996</v>
      </c>
      <c r="K28" s="55">
        <v>0</v>
      </c>
      <c r="L28" s="188">
        <v>5931.0805</v>
      </c>
      <c r="M28" s="54">
        <v>5931.0805</v>
      </c>
      <c r="N28" s="55">
        <v>0</v>
      </c>
      <c r="O28" s="76">
        <v>2.4</v>
      </c>
      <c r="P28" s="140"/>
      <c r="Q28" s="102"/>
      <c r="R28" s="103"/>
    </row>
    <row r="29" spans="1:18" ht="24.95" customHeight="1">
      <c r="A29" s="110">
        <v>2.5</v>
      </c>
      <c r="B29" s="75" t="s">
        <v>24</v>
      </c>
      <c r="C29" s="53">
        <v>9840</v>
      </c>
      <c r="D29" s="54">
        <v>9840</v>
      </c>
      <c r="E29" s="55">
        <v>0</v>
      </c>
      <c r="F29" s="53">
        <v>12546</v>
      </c>
      <c r="G29" s="54">
        <v>12546</v>
      </c>
      <c r="H29" s="55">
        <v>0</v>
      </c>
      <c r="I29" s="53">
        <v>12818.321999999998</v>
      </c>
      <c r="J29" s="54">
        <v>12818.321999999998</v>
      </c>
      <c r="K29" s="55">
        <v>0</v>
      </c>
      <c r="L29" s="188">
        <v>35204.322</v>
      </c>
      <c r="M29" s="54">
        <v>35204.322</v>
      </c>
      <c r="N29" s="55">
        <v>0</v>
      </c>
      <c r="O29" s="62">
        <v>2.5</v>
      </c>
      <c r="P29" s="140"/>
      <c r="Q29" s="102"/>
      <c r="R29" s="103"/>
    </row>
    <row r="30" spans="1:18" ht="24.95" customHeight="1">
      <c r="A30" s="110">
        <v>2.6</v>
      </c>
      <c r="B30" s="75" t="s">
        <v>53</v>
      </c>
      <c r="C30" s="53">
        <v>1845</v>
      </c>
      <c r="D30" s="54">
        <v>0</v>
      </c>
      <c r="E30" s="55">
        <v>1845</v>
      </c>
      <c r="F30" s="53">
        <v>2521.5</v>
      </c>
      <c r="G30" s="54">
        <v>0</v>
      </c>
      <c r="H30" s="55">
        <v>2521.5</v>
      </c>
      <c r="I30" s="53">
        <v>2589.5804999999996</v>
      </c>
      <c r="J30" s="54">
        <v>0</v>
      </c>
      <c r="K30" s="55">
        <v>2589.5804999999996</v>
      </c>
      <c r="L30" s="188">
        <v>6956.0805</v>
      </c>
      <c r="M30" s="54">
        <v>0</v>
      </c>
      <c r="N30" s="55">
        <v>6956.0805</v>
      </c>
      <c r="O30" s="62">
        <v>2.6</v>
      </c>
      <c r="P30" s="140">
        <f t="shared" ref="P30:P69" si="1">N30</f>
        <v>6956.0805</v>
      </c>
      <c r="Q30" s="102"/>
      <c r="R30" s="103"/>
    </row>
    <row r="31" spans="1:18" ht="24.95" customHeight="1">
      <c r="A31" s="110">
        <v>2.7</v>
      </c>
      <c r="B31" s="75" t="s">
        <v>52</v>
      </c>
      <c r="C31" s="53">
        <v>800</v>
      </c>
      <c r="D31" s="54">
        <v>0</v>
      </c>
      <c r="E31" s="55">
        <v>800</v>
      </c>
      <c r="F31" s="53">
        <v>0</v>
      </c>
      <c r="G31" s="54">
        <v>0</v>
      </c>
      <c r="H31" s="55">
        <v>0</v>
      </c>
      <c r="I31" s="53">
        <v>0</v>
      </c>
      <c r="J31" s="54">
        <v>0</v>
      </c>
      <c r="K31" s="55">
        <v>0</v>
      </c>
      <c r="L31" s="188">
        <v>800</v>
      </c>
      <c r="M31" s="54">
        <v>0</v>
      </c>
      <c r="N31" s="55">
        <v>800</v>
      </c>
      <c r="O31" s="62">
        <v>2.7</v>
      </c>
      <c r="P31" s="140">
        <f t="shared" si="1"/>
        <v>800</v>
      </c>
      <c r="Q31" s="102"/>
      <c r="R31" s="103"/>
    </row>
    <row r="32" spans="1:18" ht="24.95" customHeight="1">
      <c r="A32" s="112">
        <v>2.8</v>
      </c>
      <c r="B32" s="75" t="s">
        <v>48</v>
      </c>
      <c r="C32" s="53">
        <v>3074.9999999999995</v>
      </c>
      <c r="D32" s="54">
        <v>3074.9999999999995</v>
      </c>
      <c r="E32" s="55">
        <v>0</v>
      </c>
      <c r="F32" s="53">
        <v>0</v>
      </c>
      <c r="G32" s="54">
        <v>0</v>
      </c>
      <c r="H32" s="55">
        <v>0</v>
      </c>
      <c r="I32" s="53">
        <v>0</v>
      </c>
      <c r="J32" s="54">
        <v>0</v>
      </c>
      <c r="K32" s="55">
        <v>0</v>
      </c>
      <c r="L32" s="188">
        <v>3074.9999999999995</v>
      </c>
      <c r="M32" s="54">
        <v>3074.9999999999995</v>
      </c>
      <c r="N32" s="55">
        <v>0</v>
      </c>
      <c r="O32" s="76">
        <v>2.8</v>
      </c>
      <c r="P32" s="140"/>
      <c r="Q32" s="102"/>
      <c r="R32" s="103"/>
    </row>
    <row r="33" spans="1:18" ht="24.95" customHeight="1">
      <c r="A33" s="110">
        <v>2.9</v>
      </c>
      <c r="B33" s="75" t="s">
        <v>49</v>
      </c>
      <c r="C33" s="53">
        <v>3074.9999999999995</v>
      </c>
      <c r="D33" s="54">
        <v>3074.9999999999995</v>
      </c>
      <c r="E33" s="55">
        <v>0</v>
      </c>
      <c r="F33" s="53">
        <v>0</v>
      </c>
      <c r="G33" s="54">
        <v>0</v>
      </c>
      <c r="H33" s="55">
        <v>0</v>
      </c>
      <c r="I33" s="53">
        <v>0</v>
      </c>
      <c r="J33" s="54">
        <v>0</v>
      </c>
      <c r="K33" s="55">
        <v>0</v>
      </c>
      <c r="L33" s="188">
        <v>3074.9999999999995</v>
      </c>
      <c r="M33" s="54">
        <v>3074.9999999999995</v>
      </c>
      <c r="N33" s="55">
        <v>0</v>
      </c>
      <c r="O33" s="62">
        <v>2.9</v>
      </c>
      <c r="P33" s="140"/>
      <c r="Q33" s="102"/>
      <c r="R33" s="103"/>
    </row>
    <row r="34" spans="1:18" ht="24.95" customHeight="1">
      <c r="A34" s="110"/>
      <c r="B34" s="75"/>
      <c r="C34" s="66"/>
      <c r="D34" s="67"/>
      <c r="E34" s="67"/>
      <c r="F34" s="67"/>
      <c r="G34" s="67"/>
      <c r="H34" s="67"/>
      <c r="I34" s="67"/>
      <c r="J34" s="67"/>
      <c r="K34" s="67"/>
      <c r="L34" s="322"/>
      <c r="M34" s="67"/>
      <c r="N34" s="68"/>
      <c r="O34" s="62"/>
      <c r="P34" s="140"/>
      <c r="Q34" s="102"/>
      <c r="R34" s="103"/>
    </row>
    <row r="35" spans="1:18" s="47" customFormat="1" ht="24.95" customHeight="1">
      <c r="A35" s="110"/>
      <c r="B35" s="74" t="s">
        <v>30</v>
      </c>
      <c r="C35" s="64"/>
      <c r="D35" s="60"/>
      <c r="E35" s="60"/>
      <c r="F35" s="60"/>
      <c r="G35" s="60"/>
      <c r="H35" s="60"/>
      <c r="I35" s="60"/>
      <c r="J35" s="60"/>
      <c r="K35" s="60"/>
      <c r="L35" s="189"/>
      <c r="M35" s="60"/>
      <c r="N35" s="61"/>
      <c r="O35" s="62"/>
      <c r="P35" s="140"/>
      <c r="Q35" s="102"/>
      <c r="R35" s="103"/>
    </row>
    <row r="36" spans="1:18" ht="24.95" customHeight="1">
      <c r="A36" s="113">
        <v>2.1</v>
      </c>
      <c r="B36" s="75" t="s">
        <v>38</v>
      </c>
      <c r="C36" s="53">
        <v>18450</v>
      </c>
      <c r="D36" s="54">
        <v>18450</v>
      </c>
      <c r="E36" s="55">
        <v>0</v>
      </c>
      <c r="F36" s="53">
        <v>18911.249999999996</v>
      </c>
      <c r="G36" s="54">
        <v>18911.249999999996</v>
      </c>
      <c r="H36" s="55">
        <v>0</v>
      </c>
      <c r="I36" s="53">
        <v>0</v>
      </c>
      <c r="J36" s="54">
        <v>0</v>
      </c>
      <c r="K36" s="55">
        <v>0</v>
      </c>
      <c r="L36" s="188">
        <v>37361.25</v>
      </c>
      <c r="M36" s="54">
        <v>37361.25</v>
      </c>
      <c r="N36" s="55">
        <v>0</v>
      </c>
      <c r="O36" s="77">
        <v>2.1</v>
      </c>
      <c r="P36" s="140"/>
      <c r="Q36" s="102"/>
      <c r="R36" s="103"/>
    </row>
    <row r="37" spans="1:18" ht="24.95" customHeight="1">
      <c r="A37" s="113">
        <v>2.11</v>
      </c>
      <c r="B37" s="75" t="s">
        <v>46</v>
      </c>
      <c r="C37" s="53">
        <v>43049.999999999993</v>
      </c>
      <c r="D37" s="54">
        <v>43049.999999999993</v>
      </c>
      <c r="E37" s="55">
        <v>0</v>
      </c>
      <c r="F37" s="53">
        <v>44126.249999999993</v>
      </c>
      <c r="G37" s="54">
        <v>44126.249999999993</v>
      </c>
      <c r="H37" s="55">
        <v>0</v>
      </c>
      <c r="I37" s="53">
        <v>0</v>
      </c>
      <c r="J37" s="54">
        <v>0</v>
      </c>
      <c r="K37" s="55">
        <v>0</v>
      </c>
      <c r="L37" s="188">
        <v>87176.249999999985</v>
      </c>
      <c r="M37" s="54">
        <v>87176.249999999985</v>
      </c>
      <c r="N37" s="55">
        <v>0</v>
      </c>
      <c r="O37" s="77">
        <v>2.11</v>
      </c>
      <c r="P37" s="140"/>
      <c r="Q37" s="102"/>
      <c r="R37" s="103"/>
    </row>
    <row r="38" spans="1:18" ht="24.95" customHeight="1">
      <c r="A38" s="113">
        <v>2.12</v>
      </c>
      <c r="B38" s="81" t="s">
        <v>148</v>
      </c>
      <c r="C38" s="53">
        <v>0</v>
      </c>
      <c r="D38" s="54">
        <v>0</v>
      </c>
      <c r="E38" s="55">
        <v>0</v>
      </c>
      <c r="F38" s="53">
        <v>16000</v>
      </c>
      <c r="G38" s="54">
        <v>16000</v>
      </c>
      <c r="H38" s="55">
        <v>0</v>
      </c>
      <c r="I38" s="53">
        <v>0</v>
      </c>
      <c r="J38" s="54">
        <v>0</v>
      </c>
      <c r="K38" s="55">
        <v>0</v>
      </c>
      <c r="L38" s="188">
        <v>16000</v>
      </c>
      <c r="M38" s="54">
        <v>16000</v>
      </c>
      <c r="N38" s="55">
        <v>0</v>
      </c>
      <c r="O38" s="77">
        <v>2.12</v>
      </c>
      <c r="P38" s="140"/>
      <c r="Q38" s="102"/>
      <c r="R38" s="103"/>
    </row>
    <row r="39" spans="1:18" ht="24.95" customHeight="1">
      <c r="A39" s="113">
        <v>2.13</v>
      </c>
      <c r="B39" s="81" t="s">
        <v>149</v>
      </c>
      <c r="C39" s="53">
        <v>0</v>
      </c>
      <c r="D39" s="54">
        <v>0</v>
      </c>
      <c r="E39" s="55">
        <v>0</v>
      </c>
      <c r="F39" s="53">
        <v>16000</v>
      </c>
      <c r="G39" s="54">
        <v>0</v>
      </c>
      <c r="H39" s="55">
        <v>16000</v>
      </c>
      <c r="I39" s="53">
        <v>0</v>
      </c>
      <c r="J39" s="54">
        <v>0</v>
      </c>
      <c r="K39" s="55">
        <v>0</v>
      </c>
      <c r="L39" s="188">
        <v>16000</v>
      </c>
      <c r="M39" s="54">
        <v>0</v>
      </c>
      <c r="N39" s="55">
        <v>16000</v>
      </c>
      <c r="O39" s="77">
        <v>2.13</v>
      </c>
      <c r="P39" s="140"/>
      <c r="Q39" s="101">
        <f>N39</f>
        <v>16000</v>
      </c>
      <c r="R39" s="103"/>
    </row>
    <row r="40" spans="1:18" ht="24.95" customHeight="1">
      <c r="A40" s="113">
        <v>2.14</v>
      </c>
      <c r="B40" s="75" t="s">
        <v>27</v>
      </c>
      <c r="C40" s="53">
        <v>24400</v>
      </c>
      <c r="D40" s="54">
        <v>24400</v>
      </c>
      <c r="E40" s="55">
        <v>0</v>
      </c>
      <c r="F40" s="53">
        <v>25010</v>
      </c>
      <c r="G40" s="54">
        <v>25010</v>
      </c>
      <c r="H40" s="55">
        <v>0</v>
      </c>
      <c r="I40" s="53">
        <v>25685.269999999997</v>
      </c>
      <c r="J40" s="54">
        <v>25685.269999999997</v>
      </c>
      <c r="K40" s="55">
        <v>0</v>
      </c>
      <c r="L40" s="188">
        <v>75095.26999999999</v>
      </c>
      <c r="M40" s="54">
        <v>75095.26999999999</v>
      </c>
      <c r="N40" s="55">
        <v>0</v>
      </c>
      <c r="O40" s="77">
        <v>2.14</v>
      </c>
      <c r="P40" s="140"/>
      <c r="Q40" s="102"/>
      <c r="R40" s="103"/>
    </row>
    <row r="41" spans="1:18" ht="24.95" customHeight="1">
      <c r="A41" s="113">
        <v>2.15</v>
      </c>
      <c r="B41" s="75" t="s">
        <v>26</v>
      </c>
      <c r="C41" s="53">
        <v>3040</v>
      </c>
      <c r="D41" s="54">
        <v>3040</v>
      </c>
      <c r="E41" s="55">
        <v>0</v>
      </c>
      <c r="F41" s="53">
        <v>3115.9999999999995</v>
      </c>
      <c r="G41" s="54">
        <v>3115.9999999999995</v>
      </c>
      <c r="H41" s="55">
        <v>0</v>
      </c>
      <c r="I41" s="53">
        <v>3200.1319999999992</v>
      </c>
      <c r="J41" s="54">
        <v>3200.1319999999992</v>
      </c>
      <c r="K41" s="55">
        <v>0</v>
      </c>
      <c r="L41" s="188">
        <v>9356.1319999999996</v>
      </c>
      <c r="M41" s="54">
        <v>9356.1319999999996</v>
      </c>
      <c r="N41" s="55">
        <v>0</v>
      </c>
      <c r="O41" s="77">
        <v>2.15</v>
      </c>
      <c r="P41" s="140"/>
      <c r="Q41" s="102"/>
      <c r="R41" s="103"/>
    </row>
    <row r="42" spans="1:18" ht="24.95" customHeight="1">
      <c r="A42" s="113"/>
      <c r="B42" s="75"/>
      <c r="C42" s="66"/>
      <c r="D42" s="67"/>
      <c r="E42" s="67"/>
      <c r="F42" s="67"/>
      <c r="G42" s="67"/>
      <c r="H42" s="67"/>
      <c r="I42" s="67"/>
      <c r="J42" s="67"/>
      <c r="K42" s="67"/>
      <c r="L42" s="322"/>
      <c r="M42" s="67"/>
      <c r="N42" s="68"/>
      <c r="O42" s="77"/>
      <c r="P42" s="140"/>
      <c r="Q42" s="102"/>
      <c r="R42" s="103"/>
    </row>
    <row r="43" spans="1:18" ht="24.95" customHeight="1">
      <c r="A43" s="110"/>
      <c r="B43" s="63" t="s">
        <v>13</v>
      </c>
      <c r="C43" s="64"/>
      <c r="D43" s="60"/>
      <c r="E43" s="60"/>
      <c r="F43" s="60"/>
      <c r="G43" s="60"/>
      <c r="H43" s="60"/>
      <c r="I43" s="60"/>
      <c r="J43" s="60"/>
      <c r="K43" s="60"/>
      <c r="L43" s="60"/>
      <c r="M43" s="60"/>
      <c r="N43" s="61"/>
      <c r="O43" s="62"/>
      <c r="P43" s="140"/>
      <c r="Q43" s="102"/>
      <c r="R43" s="103"/>
    </row>
    <row r="44" spans="1:18" ht="24.95" customHeight="1">
      <c r="A44" s="113">
        <v>2.16</v>
      </c>
      <c r="B44" s="65" t="s">
        <v>39</v>
      </c>
      <c r="C44" s="53">
        <v>19218.749999999996</v>
      </c>
      <c r="D44" s="54">
        <v>19218.749999999996</v>
      </c>
      <c r="E44" s="55">
        <v>0</v>
      </c>
      <c r="F44" s="53">
        <v>19699.218749999996</v>
      </c>
      <c r="G44" s="54">
        <v>19699.218749999996</v>
      </c>
      <c r="H44" s="55">
        <v>0</v>
      </c>
      <c r="I44" s="53">
        <v>0</v>
      </c>
      <c r="J44" s="54">
        <v>0</v>
      </c>
      <c r="K44" s="55">
        <v>0</v>
      </c>
      <c r="L44" s="187">
        <v>38917.968749999993</v>
      </c>
      <c r="M44" s="54">
        <v>38917.968749999993</v>
      </c>
      <c r="N44" s="55">
        <v>0</v>
      </c>
      <c r="O44" s="77">
        <v>2.16</v>
      </c>
      <c r="P44" s="140"/>
      <c r="Q44" s="102"/>
      <c r="R44" s="103"/>
    </row>
    <row r="45" spans="1:18" ht="24.95" customHeight="1">
      <c r="A45" s="113">
        <v>2.17</v>
      </c>
      <c r="B45" s="65" t="s">
        <v>42</v>
      </c>
      <c r="C45" s="53">
        <v>1844.9999999999998</v>
      </c>
      <c r="D45" s="54">
        <v>1844.9999999999998</v>
      </c>
      <c r="E45" s="55">
        <v>0</v>
      </c>
      <c r="F45" s="53">
        <v>1891.1249999999995</v>
      </c>
      <c r="G45" s="54">
        <v>1891.1249999999995</v>
      </c>
      <c r="H45" s="55">
        <v>0</v>
      </c>
      <c r="I45" s="53">
        <v>0</v>
      </c>
      <c r="J45" s="54">
        <v>0</v>
      </c>
      <c r="K45" s="55">
        <v>0</v>
      </c>
      <c r="L45" s="187">
        <v>3736.1249999999991</v>
      </c>
      <c r="M45" s="54">
        <v>3736.1249999999991</v>
      </c>
      <c r="N45" s="55">
        <v>0</v>
      </c>
      <c r="O45" s="77">
        <v>2.17</v>
      </c>
      <c r="P45" s="140"/>
      <c r="Q45" s="102"/>
      <c r="R45" s="103"/>
    </row>
    <row r="46" spans="1:18" ht="24.95" customHeight="1">
      <c r="A46" s="113">
        <v>2.1800000000000002</v>
      </c>
      <c r="B46" s="65" t="s">
        <v>40</v>
      </c>
      <c r="C46" s="53">
        <v>5125</v>
      </c>
      <c r="D46" s="54">
        <v>5125</v>
      </c>
      <c r="E46" s="55">
        <v>0</v>
      </c>
      <c r="F46" s="53">
        <v>15759.374999999998</v>
      </c>
      <c r="G46" s="54">
        <v>15759.374999999998</v>
      </c>
      <c r="H46" s="55">
        <v>0</v>
      </c>
      <c r="I46" s="53">
        <v>16184.878124999997</v>
      </c>
      <c r="J46" s="54">
        <v>16184.878124999997</v>
      </c>
      <c r="K46" s="55">
        <v>0</v>
      </c>
      <c r="L46" s="187">
        <v>37069.253124999996</v>
      </c>
      <c r="M46" s="54">
        <v>37069.253124999996</v>
      </c>
      <c r="N46" s="55">
        <v>0</v>
      </c>
      <c r="O46" s="77">
        <v>2.1800000000000002</v>
      </c>
      <c r="P46" s="140"/>
      <c r="Q46" s="102"/>
      <c r="R46" s="103"/>
    </row>
    <row r="47" spans="1:18" ht="24.95" customHeight="1">
      <c r="A47" s="113">
        <v>2.19</v>
      </c>
      <c r="B47" s="65" t="s">
        <v>47</v>
      </c>
      <c r="C47" s="53">
        <v>491.99999999999994</v>
      </c>
      <c r="D47" s="54">
        <v>491.99999999999994</v>
      </c>
      <c r="E47" s="55">
        <v>0</v>
      </c>
      <c r="F47" s="53">
        <v>1512.8999999999999</v>
      </c>
      <c r="G47" s="54">
        <v>1512.8999999999999</v>
      </c>
      <c r="H47" s="55">
        <v>0</v>
      </c>
      <c r="I47" s="53">
        <v>1553.7482999999997</v>
      </c>
      <c r="J47" s="54">
        <v>1553.7482999999997</v>
      </c>
      <c r="K47" s="55">
        <v>0</v>
      </c>
      <c r="L47" s="187">
        <v>3558.6482999999998</v>
      </c>
      <c r="M47" s="54">
        <v>3558.6482999999998</v>
      </c>
      <c r="N47" s="55">
        <v>0</v>
      </c>
      <c r="O47" s="77">
        <v>2.19</v>
      </c>
      <c r="P47" s="140"/>
      <c r="Q47" s="102"/>
      <c r="R47" s="103"/>
    </row>
    <row r="48" spans="1:18" s="47" customFormat="1" ht="24.95" customHeight="1">
      <c r="A48" s="113">
        <v>2.2000000000000002</v>
      </c>
      <c r="B48" s="65" t="s">
        <v>150</v>
      </c>
      <c r="C48" s="53">
        <v>12299.999999999998</v>
      </c>
      <c r="D48" s="54">
        <v>12299.999999999998</v>
      </c>
      <c r="E48" s="55">
        <v>0</v>
      </c>
      <c r="F48" s="53">
        <v>15682.499999999998</v>
      </c>
      <c r="G48" s="54">
        <v>15682.499999999998</v>
      </c>
      <c r="H48" s="55">
        <v>0</v>
      </c>
      <c r="I48" s="53">
        <v>16022.902499999998</v>
      </c>
      <c r="J48" s="54">
        <v>16022.902499999998</v>
      </c>
      <c r="K48" s="55">
        <v>0</v>
      </c>
      <c r="L48" s="187">
        <v>44005.402499999997</v>
      </c>
      <c r="M48" s="54">
        <v>44005.402499999997</v>
      </c>
      <c r="N48" s="55">
        <v>0</v>
      </c>
      <c r="O48" s="77">
        <v>2.2000000000000002</v>
      </c>
      <c r="P48" s="140"/>
      <c r="Q48" s="102"/>
      <c r="R48" s="103"/>
    </row>
    <row r="49" spans="1:18" s="47" customFormat="1" ht="24.95" customHeight="1">
      <c r="A49" s="113">
        <v>2.21</v>
      </c>
      <c r="B49" s="65" t="s">
        <v>53</v>
      </c>
      <c r="C49" s="53">
        <v>1845</v>
      </c>
      <c r="D49" s="54">
        <v>0</v>
      </c>
      <c r="E49" s="55">
        <v>1845</v>
      </c>
      <c r="F49" s="53">
        <v>3151.875</v>
      </c>
      <c r="G49" s="54">
        <v>0</v>
      </c>
      <c r="H49" s="55">
        <v>3151.875</v>
      </c>
      <c r="I49" s="53">
        <v>3236.9756249999996</v>
      </c>
      <c r="J49" s="54">
        <v>0</v>
      </c>
      <c r="K49" s="55">
        <v>3236.9756249999996</v>
      </c>
      <c r="L49" s="187">
        <v>8233.8506249999991</v>
      </c>
      <c r="M49" s="54">
        <v>0</v>
      </c>
      <c r="N49" s="55">
        <v>8233.8506249999991</v>
      </c>
      <c r="O49" s="77">
        <v>2.21</v>
      </c>
      <c r="P49" s="140">
        <f t="shared" si="1"/>
        <v>8233.8506249999991</v>
      </c>
      <c r="Q49" s="102"/>
      <c r="R49" s="103"/>
    </row>
    <row r="50" spans="1:18" s="47" customFormat="1" ht="24.95" customHeight="1">
      <c r="A50" s="113">
        <v>2.2200000000000002</v>
      </c>
      <c r="B50" s="65" t="s">
        <v>52</v>
      </c>
      <c r="C50" s="53">
        <v>1600</v>
      </c>
      <c r="D50" s="54">
        <v>0</v>
      </c>
      <c r="E50" s="55">
        <v>1600</v>
      </c>
      <c r="F50" s="53">
        <v>205</v>
      </c>
      <c r="G50" s="54">
        <v>0</v>
      </c>
      <c r="H50" s="55">
        <v>205</v>
      </c>
      <c r="I50" s="53">
        <v>0</v>
      </c>
      <c r="J50" s="54">
        <v>0</v>
      </c>
      <c r="K50" s="55">
        <v>0</v>
      </c>
      <c r="L50" s="187">
        <v>1805</v>
      </c>
      <c r="M50" s="54">
        <v>0</v>
      </c>
      <c r="N50" s="55">
        <v>1805</v>
      </c>
      <c r="O50" s="77">
        <v>2.2200000000000002</v>
      </c>
      <c r="P50" s="140">
        <f t="shared" si="1"/>
        <v>1805</v>
      </c>
      <c r="Q50" s="102"/>
      <c r="R50" s="103"/>
    </row>
    <row r="51" spans="1:18" s="47" customFormat="1" ht="24.95" customHeight="1">
      <c r="A51" s="113">
        <v>2.23</v>
      </c>
      <c r="B51" s="75" t="s">
        <v>50</v>
      </c>
      <c r="C51" s="53">
        <v>3843.7499999999995</v>
      </c>
      <c r="D51" s="54">
        <v>3843.7499999999995</v>
      </c>
      <c r="E51" s="55">
        <v>0</v>
      </c>
      <c r="F51" s="53">
        <v>0</v>
      </c>
      <c r="G51" s="54">
        <v>0</v>
      </c>
      <c r="H51" s="55">
        <v>0</v>
      </c>
      <c r="I51" s="53">
        <v>0</v>
      </c>
      <c r="J51" s="54">
        <v>0</v>
      </c>
      <c r="K51" s="55">
        <v>0</v>
      </c>
      <c r="L51" s="187">
        <v>3843.7499999999995</v>
      </c>
      <c r="M51" s="54">
        <v>3843.7499999999995</v>
      </c>
      <c r="N51" s="55">
        <v>0</v>
      </c>
      <c r="O51" s="77">
        <v>2.23</v>
      </c>
      <c r="P51" s="140"/>
      <c r="Q51" s="102"/>
      <c r="R51" s="103"/>
    </row>
    <row r="52" spans="1:18" s="47" customFormat="1" ht="24.95" customHeight="1">
      <c r="A52" s="113">
        <v>2.2400000000000002</v>
      </c>
      <c r="B52" s="75" t="s">
        <v>51</v>
      </c>
      <c r="C52" s="53">
        <v>3843.7499999999995</v>
      </c>
      <c r="D52" s="54">
        <v>3843.7499999999995</v>
      </c>
      <c r="E52" s="55">
        <v>0</v>
      </c>
      <c r="F52" s="53">
        <v>0</v>
      </c>
      <c r="G52" s="54">
        <v>0</v>
      </c>
      <c r="H52" s="55">
        <v>0</v>
      </c>
      <c r="I52" s="53">
        <v>0</v>
      </c>
      <c r="J52" s="54">
        <v>0</v>
      </c>
      <c r="K52" s="55">
        <v>0</v>
      </c>
      <c r="L52" s="187">
        <v>3843.7499999999995</v>
      </c>
      <c r="M52" s="54">
        <v>3843.7499999999995</v>
      </c>
      <c r="N52" s="55">
        <v>0</v>
      </c>
      <c r="O52" s="77">
        <v>2.2400000000000002</v>
      </c>
      <c r="P52" s="140"/>
      <c r="Q52" s="102"/>
      <c r="R52" s="103"/>
    </row>
    <row r="53" spans="1:18" s="47" customFormat="1" ht="24.95" customHeight="1">
      <c r="A53" s="113"/>
      <c r="B53" s="75"/>
      <c r="C53" s="66"/>
      <c r="D53" s="67"/>
      <c r="E53" s="67"/>
      <c r="F53" s="67"/>
      <c r="G53" s="67"/>
      <c r="H53" s="67"/>
      <c r="I53" s="67"/>
      <c r="J53" s="67"/>
      <c r="K53" s="67"/>
      <c r="L53" s="323"/>
      <c r="M53" s="67"/>
      <c r="N53" s="68"/>
      <c r="O53" s="77"/>
      <c r="P53" s="140"/>
      <c r="Q53" s="102"/>
      <c r="R53" s="103"/>
    </row>
    <row r="54" spans="1:18" ht="24.95" customHeight="1">
      <c r="A54" s="110"/>
      <c r="B54" s="63" t="s">
        <v>14</v>
      </c>
      <c r="C54" s="64"/>
      <c r="D54" s="60"/>
      <c r="E54" s="60"/>
      <c r="F54" s="60"/>
      <c r="G54" s="60"/>
      <c r="H54" s="60"/>
      <c r="I54" s="60"/>
      <c r="J54" s="60"/>
      <c r="K54" s="60"/>
      <c r="L54" s="190"/>
      <c r="M54" s="60"/>
      <c r="N54" s="61"/>
      <c r="O54" s="62"/>
      <c r="P54" s="140"/>
      <c r="Q54" s="102"/>
      <c r="R54" s="103"/>
    </row>
    <row r="55" spans="1:18" ht="24.95" customHeight="1">
      <c r="A55" s="113">
        <v>2.25</v>
      </c>
      <c r="B55" s="65" t="s">
        <v>41</v>
      </c>
      <c r="C55" s="53">
        <v>15374.999999999998</v>
      </c>
      <c r="D55" s="54">
        <v>15374.999999999998</v>
      </c>
      <c r="E55" s="55">
        <v>0</v>
      </c>
      <c r="F55" s="53">
        <v>15759.374999999998</v>
      </c>
      <c r="G55" s="54">
        <v>15759.374999999998</v>
      </c>
      <c r="H55" s="55">
        <v>0</v>
      </c>
      <c r="I55" s="53">
        <v>0</v>
      </c>
      <c r="J55" s="54">
        <v>0</v>
      </c>
      <c r="K55" s="55">
        <v>0</v>
      </c>
      <c r="L55" s="187">
        <v>31134.374999999996</v>
      </c>
      <c r="M55" s="54">
        <v>31134.374999999996</v>
      </c>
      <c r="N55" s="55">
        <v>0</v>
      </c>
      <c r="O55" s="77">
        <v>2.25</v>
      </c>
      <c r="P55" s="140"/>
      <c r="Q55" s="102"/>
      <c r="R55" s="103"/>
    </row>
    <row r="56" spans="1:18" ht="24.95" customHeight="1">
      <c r="A56" s="113">
        <v>2.2599999999999998</v>
      </c>
      <c r="B56" s="65" t="s">
        <v>43</v>
      </c>
      <c r="C56" s="53">
        <v>25829.999999999996</v>
      </c>
      <c r="D56" s="54">
        <v>25829.999999999996</v>
      </c>
      <c r="E56" s="55">
        <v>0</v>
      </c>
      <c r="F56" s="53">
        <v>26475.749999999996</v>
      </c>
      <c r="G56" s="54">
        <v>26475.749999999996</v>
      </c>
      <c r="H56" s="55">
        <v>0</v>
      </c>
      <c r="I56" s="53">
        <v>0</v>
      </c>
      <c r="J56" s="54">
        <v>0</v>
      </c>
      <c r="K56" s="55">
        <v>0</v>
      </c>
      <c r="L56" s="187">
        <v>52305.749999999993</v>
      </c>
      <c r="M56" s="54">
        <v>52305.749999999993</v>
      </c>
      <c r="N56" s="55">
        <v>0</v>
      </c>
      <c r="O56" s="77">
        <v>2.2599999999999998</v>
      </c>
      <c r="P56" s="140"/>
      <c r="Q56" s="102"/>
      <c r="R56" s="103"/>
    </row>
    <row r="57" spans="1:18" ht="24.95" customHeight="1">
      <c r="A57" s="113">
        <v>2.27</v>
      </c>
      <c r="B57" s="65" t="s">
        <v>148</v>
      </c>
      <c r="C57" s="53">
        <v>0</v>
      </c>
      <c r="D57" s="54">
        <v>0</v>
      </c>
      <c r="E57" s="55">
        <v>0</v>
      </c>
      <c r="F57" s="53">
        <v>20100</v>
      </c>
      <c r="G57" s="54">
        <v>20100</v>
      </c>
      <c r="H57" s="55">
        <v>0</v>
      </c>
      <c r="I57" s="53">
        <v>0</v>
      </c>
      <c r="J57" s="54">
        <v>0</v>
      </c>
      <c r="K57" s="55">
        <v>0</v>
      </c>
      <c r="L57" s="187">
        <v>20100</v>
      </c>
      <c r="M57" s="54">
        <v>20100</v>
      </c>
      <c r="N57" s="55">
        <v>0</v>
      </c>
      <c r="O57" s="77">
        <v>2.27</v>
      </c>
      <c r="P57" s="140"/>
      <c r="Q57" s="102"/>
      <c r="R57" s="103"/>
    </row>
    <row r="58" spans="1:18" ht="24.95" customHeight="1">
      <c r="A58" s="113">
        <v>2.2799999999999998</v>
      </c>
      <c r="B58" s="65" t="s">
        <v>149</v>
      </c>
      <c r="C58" s="53">
        <v>0</v>
      </c>
      <c r="D58" s="54">
        <v>0</v>
      </c>
      <c r="E58" s="55">
        <v>0</v>
      </c>
      <c r="F58" s="53">
        <v>20100</v>
      </c>
      <c r="G58" s="54">
        <v>0</v>
      </c>
      <c r="H58" s="55">
        <v>20100</v>
      </c>
      <c r="I58" s="53">
        <v>0</v>
      </c>
      <c r="J58" s="54">
        <v>0</v>
      </c>
      <c r="K58" s="55">
        <v>0</v>
      </c>
      <c r="L58" s="187">
        <v>20100</v>
      </c>
      <c r="M58" s="54">
        <v>0</v>
      </c>
      <c r="N58" s="55">
        <v>20100</v>
      </c>
      <c r="O58" s="77">
        <v>2.2799999999999998</v>
      </c>
      <c r="P58" s="140"/>
      <c r="Q58" s="101">
        <f>N58</f>
        <v>20100</v>
      </c>
      <c r="R58" s="103"/>
    </row>
    <row r="59" spans="1:18" ht="24.95" customHeight="1">
      <c r="A59" s="113">
        <v>2.29</v>
      </c>
      <c r="B59" s="65" t="s">
        <v>27</v>
      </c>
      <c r="C59" s="53">
        <v>27450</v>
      </c>
      <c r="D59" s="54">
        <v>27450</v>
      </c>
      <c r="E59" s="55">
        <v>0</v>
      </c>
      <c r="F59" s="53">
        <v>31262.5</v>
      </c>
      <c r="G59" s="54">
        <v>31262.5</v>
      </c>
      <c r="H59" s="55">
        <v>0</v>
      </c>
      <c r="I59" s="53">
        <v>32106.587499999994</v>
      </c>
      <c r="J59" s="54">
        <v>32106.587499999994</v>
      </c>
      <c r="K59" s="55">
        <v>0</v>
      </c>
      <c r="L59" s="187">
        <v>90819.087499999994</v>
      </c>
      <c r="M59" s="54">
        <v>90819.087499999994</v>
      </c>
      <c r="N59" s="55">
        <v>0</v>
      </c>
      <c r="O59" s="77">
        <v>2.29</v>
      </c>
      <c r="P59" s="140"/>
      <c r="Q59" s="102"/>
      <c r="R59" s="103"/>
    </row>
    <row r="60" spans="1:18" ht="24.95" customHeight="1">
      <c r="A60" s="113">
        <v>2.2999999999999998</v>
      </c>
      <c r="B60" s="65" t="s">
        <v>11</v>
      </c>
      <c r="C60" s="53">
        <v>3420</v>
      </c>
      <c r="D60" s="54">
        <v>3420</v>
      </c>
      <c r="E60" s="55">
        <v>0</v>
      </c>
      <c r="F60" s="53">
        <v>3894.9999999999995</v>
      </c>
      <c r="G60" s="54">
        <v>3894.9999999999995</v>
      </c>
      <c r="H60" s="55">
        <v>0</v>
      </c>
      <c r="I60" s="53">
        <v>4000.1649999999991</v>
      </c>
      <c r="J60" s="54">
        <v>4000.1649999999991</v>
      </c>
      <c r="K60" s="55">
        <v>0</v>
      </c>
      <c r="L60" s="187">
        <v>11315.164999999999</v>
      </c>
      <c r="M60" s="54">
        <v>11315.164999999999</v>
      </c>
      <c r="N60" s="55">
        <v>0</v>
      </c>
      <c r="O60" s="77">
        <v>2.2999999999999998</v>
      </c>
      <c r="P60" s="140"/>
      <c r="Q60" s="102"/>
      <c r="R60" s="103"/>
    </row>
    <row r="61" spans="1:18" ht="24.95" customHeight="1">
      <c r="A61" s="113"/>
      <c r="B61" s="65"/>
      <c r="C61" s="53"/>
      <c r="D61" s="54"/>
      <c r="E61" s="55"/>
      <c r="F61" s="53"/>
      <c r="G61" s="54"/>
      <c r="H61" s="55"/>
      <c r="I61" s="53"/>
      <c r="J61" s="54"/>
      <c r="K61" s="55"/>
      <c r="L61" s="187"/>
      <c r="M61" s="54"/>
      <c r="N61" s="55"/>
      <c r="O61" s="77"/>
      <c r="P61" s="140"/>
      <c r="Q61" s="102"/>
      <c r="R61" s="103"/>
    </row>
    <row r="62" spans="1:18" s="47" customFormat="1" ht="24.95" customHeight="1">
      <c r="A62" s="111"/>
      <c r="B62" s="82" t="s">
        <v>260</v>
      </c>
      <c r="C62" s="71">
        <f>SUM(C25:C60)</f>
        <v>262870.75</v>
      </c>
      <c r="D62" s="72">
        <f t="shared" ref="D62:N62" si="2">SUM(D25:D60)</f>
        <v>256780.75</v>
      </c>
      <c r="E62" s="73">
        <f t="shared" si="2"/>
        <v>6090</v>
      </c>
      <c r="F62" s="71">
        <f t="shared" si="2"/>
        <v>361949.30624999997</v>
      </c>
      <c r="G62" s="72">
        <f t="shared" si="2"/>
        <v>319970.93124999997</v>
      </c>
      <c r="H62" s="73">
        <f t="shared" si="2"/>
        <v>41978.375</v>
      </c>
      <c r="I62" s="71">
        <f t="shared" si="2"/>
        <v>139409.9958</v>
      </c>
      <c r="J62" s="72">
        <f t="shared" si="2"/>
        <v>133583.439675</v>
      </c>
      <c r="K62" s="73">
        <f t="shared" si="2"/>
        <v>5826.5561249999992</v>
      </c>
      <c r="L62" s="71">
        <f t="shared" si="2"/>
        <v>764230.05204999994</v>
      </c>
      <c r="M62" s="72">
        <f t="shared" si="2"/>
        <v>710335.12092500005</v>
      </c>
      <c r="N62" s="73">
        <f t="shared" si="2"/>
        <v>53894.931125000003</v>
      </c>
      <c r="O62" s="69"/>
      <c r="P62" s="140"/>
      <c r="Q62" s="102"/>
      <c r="R62" s="103"/>
    </row>
    <row r="63" spans="1:18" ht="24.95" customHeight="1">
      <c r="A63" s="110"/>
      <c r="B63" s="142" t="s">
        <v>134</v>
      </c>
      <c r="C63" s="143"/>
      <c r="D63" s="143"/>
      <c r="E63" s="143"/>
      <c r="F63" s="143"/>
      <c r="G63" s="143"/>
      <c r="H63" s="143"/>
      <c r="I63" s="60"/>
      <c r="J63" s="60"/>
      <c r="K63" s="60"/>
      <c r="L63" s="60"/>
      <c r="M63" s="60"/>
      <c r="N63" s="61"/>
      <c r="O63" s="62"/>
      <c r="P63" s="140"/>
      <c r="Q63" s="102"/>
      <c r="R63" s="103"/>
    </row>
    <row r="64" spans="1:18" ht="24.95" customHeight="1">
      <c r="A64" s="110"/>
      <c r="B64" s="63" t="s">
        <v>25</v>
      </c>
      <c r="C64" s="64"/>
      <c r="D64" s="60"/>
      <c r="E64" s="60"/>
      <c r="F64" s="60"/>
      <c r="G64" s="60"/>
      <c r="H64" s="60"/>
      <c r="I64" s="60"/>
      <c r="J64" s="60"/>
      <c r="K64" s="60"/>
      <c r="L64" s="60"/>
      <c r="M64" s="60"/>
      <c r="N64" s="61"/>
      <c r="O64" s="62"/>
      <c r="P64" s="140"/>
      <c r="Q64" s="102"/>
      <c r="R64" s="103"/>
    </row>
    <row r="65" spans="1:18" ht="24.95" customHeight="1">
      <c r="A65" s="112">
        <v>3.1</v>
      </c>
      <c r="B65" s="65" t="s">
        <v>63</v>
      </c>
      <c r="C65" s="53">
        <v>10800</v>
      </c>
      <c r="D65" s="54">
        <v>5400</v>
      </c>
      <c r="E65" s="55">
        <v>5400</v>
      </c>
      <c r="F65" s="53">
        <v>11069.999999999998</v>
      </c>
      <c r="G65" s="54">
        <v>11069.999999999998</v>
      </c>
      <c r="H65" s="55">
        <v>0</v>
      </c>
      <c r="I65" s="53">
        <v>11368.889999999998</v>
      </c>
      <c r="J65" s="54">
        <v>11368.889999999998</v>
      </c>
      <c r="K65" s="55">
        <v>0</v>
      </c>
      <c r="L65" s="188">
        <v>33238.89</v>
      </c>
      <c r="M65" s="54">
        <v>27838.89</v>
      </c>
      <c r="N65" s="55">
        <v>5400</v>
      </c>
      <c r="O65" s="76">
        <v>3.1</v>
      </c>
      <c r="P65" s="140">
        <f t="shared" si="1"/>
        <v>5400</v>
      </c>
      <c r="Q65" s="102"/>
      <c r="R65" s="103"/>
    </row>
    <row r="66" spans="1:18" ht="24.95" customHeight="1">
      <c r="A66" s="112">
        <v>3.2</v>
      </c>
      <c r="B66" s="65" t="s">
        <v>115</v>
      </c>
      <c r="C66" s="53">
        <v>28800</v>
      </c>
      <c r="D66" s="54">
        <v>28800</v>
      </c>
      <c r="E66" s="55">
        <v>0</v>
      </c>
      <c r="F66" s="53">
        <v>29519.999999999993</v>
      </c>
      <c r="G66" s="54">
        <v>29519.999999999993</v>
      </c>
      <c r="H66" s="55">
        <v>0</v>
      </c>
      <c r="I66" s="53">
        <v>30317.03999999999</v>
      </c>
      <c r="J66" s="54">
        <v>30317.03999999999</v>
      </c>
      <c r="K66" s="55">
        <v>0</v>
      </c>
      <c r="L66" s="188">
        <v>88637.039999999979</v>
      </c>
      <c r="M66" s="54">
        <v>88637.039999999979</v>
      </c>
      <c r="N66" s="55">
        <v>0</v>
      </c>
      <c r="O66" s="76">
        <v>3.2</v>
      </c>
      <c r="P66" s="140"/>
      <c r="Q66" s="102"/>
      <c r="R66" s="103"/>
    </row>
    <row r="67" spans="1:18" ht="24.95" customHeight="1">
      <c r="A67" s="112">
        <v>3.3</v>
      </c>
      <c r="B67" s="65" t="s">
        <v>116</v>
      </c>
      <c r="C67" s="53">
        <v>28800</v>
      </c>
      <c r="D67" s="54">
        <v>28800</v>
      </c>
      <c r="E67" s="55">
        <v>0</v>
      </c>
      <c r="F67" s="53">
        <v>29519.999999999993</v>
      </c>
      <c r="G67" s="54">
        <v>29519.999999999993</v>
      </c>
      <c r="H67" s="55">
        <v>0</v>
      </c>
      <c r="I67" s="53">
        <v>30317.03999999999</v>
      </c>
      <c r="J67" s="54">
        <v>30317.03999999999</v>
      </c>
      <c r="K67" s="55">
        <v>0</v>
      </c>
      <c r="L67" s="188">
        <v>88637.039999999979</v>
      </c>
      <c r="M67" s="54">
        <v>88637.039999999979</v>
      </c>
      <c r="N67" s="55">
        <v>0</v>
      </c>
      <c r="O67" s="76">
        <v>3.3</v>
      </c>
      <c r="P67" s="140"/>
      <c r="Q67" s="102"/>
      <c r="R67" s="103"/>
    </row>
    <row r="68" spans="1:18" ht="24.95" customHeight="1">
      <c r="A68" s="112">
        <v>3.4</v>
      </c>
      <c r="B68" s="65" t="s">
        <v>59</v>
      </c>
      <c r="C68" s="53">
        <v>10200</v>
      </c>
      <c r="D68" s="54">
        <v>5100</v>
      </c>
      <c r="E68" s="55">
        <v>5100</v>
      </c>
      <c r="F68" s="53">
        <v>10454.999999999998</v>
      </c>
      <c r="G68" s="54">
        <v>10454.999999999998</v>
      </c>
      <c r="H68" s="55">
        <v>0</v>
      </c>
      <c r="I68" s="53">
        <v>10737.284999999998</v>
      </c>
      <c r="J68" s="54">
        <v>10737.284999999998</v>
      </c>
      <c r="K68" s="55">
        <v>0</v>
      </c>
      <c r="L68" s="188">
        <v>31392.284999999996</v>
      </c>
      <c r="M68" s="54">
        <v>26292.284999999996</v>
      </c>
      <c r="N68" s="55">
        <v>5100</v>
      </c>
      <c r="O68" s="76">
        <v>3.4</v>
      </c>
      <c r="P68" s="140">
        <f t="shared" si="1"/>
        <v>5100</v>
      </c>
      <c r="Q68" s="102"/>
      <c r="R68" s="103"/>
    </row>
    <row r="69" spans="1:18" ht="24.95" customHeight="1">
      <c r="A69" s="112">
        <v>3.5</v>
      </c>
      <c r="B69" s="65" t="s">
        <v>58</v>
      </c>
      <c r="C69" s="53">
        <v>10200</v>
      </c>
      <c r="D69" s="54">
        <v>5100</v>
      </c>
      <c r="E69" s="55">
        <v>5100</v>
      </c>
      <c r="F69" s="53">
        <v>10454.999999999998</v>
      </c>
      <c r="G69" s="54">
        <v>10454.999999999998</v>
      </c>
      <c r="H69" s="55">
        <v>0</v>
      </c>
      <c r="I69" s="53">
        <v>10737.284999999998</v>
      </c>
      <c r="J69" s="54">
        <v>10737.284999999998</v>
      </c>
      <c r="K69" s="55">
        <v>0</v>
      </c>
      <c r="L69" s="188">
        <v>31392.284999999996</v>
      </c>
      <c r="M69" s="54">
        <v>26292.284999999996</v>
      </c>
      <c r="N69" s="55">
        <v>5100</v>
      </c>
      <c r="O69" s="76">
        <v>3.5</v>
      </c>
      <c r="P69" s="140">
        <f t="shared" si="1"/>
        <v>5100</v>
      </c>
      <c r="Q69" s="102"/>
      <c r="R69" s="103"/>
    </row>
    <row r="70" spans="1:18" s="47" customFormat="1" ht="24.95" customHeight="1">
      <c r="A70" s="112">
        <v>3.6</v>
      </c>
      <c r="B70" s="65" t="s">
        <v>129</v>
      </c>
      <c r="C70" s="53">
        <v>16800</v>
      </c>
      <c r="D70" s="54">
        <v>16800</v>
      </c>
      <c r="E70" s="55">
        <v>0</v>
      </c>
      <c r="F70" s="53">
        <v>17220</v>
      </c>
      <c r="G70" s="54">
        <v>17220</v>
      </c>
      <c r="H70" s="55">
        <v>0</v>
      </c>
      <c r="I70" s="53">
        <v>17684.939999999999</v>
      </c>
      <c r="J70" s="54">
        <v>17684.939999999999</v>
      </c>
      <c r="K70" s="55">
        <v>0</v>
      </c>
      <c r="L70" s="188">
        <v>51704.94</v>
      </c>
      <c r="M70" s="54">
        <v>51704.94</v>
      </c>
      <c r="N70" s="55">
        <v>0</v>
      </c>
      <c r="O70" s="76">
        <v>3.6</v>
      </c>
      <c r="P70" s="140"/>
      <c r="Q70" s="102"/>
      <c r="R70" s="103"/>
    </row>
    <row r="71" spans="1:18" ht="24.95" customHeight="1">
      <c r="A71" s="112">
        <v>3.7</v>
      </c>
      <c r="B71" s="65" t="s">
        <v>130</v>
      </c>
      <c r="C71" s="53">
        <v>16800</v>
      </c>
      <c r="D71" s="54">
        <v>16800</v>
      </c>
      <c r="E71" s="55">
        <v>0</v>
      </c>
      <c r="F71" s="53">
        <v>17220</v>
      </c>
      <c r="G71" s="54">
        <v>17220</v>
      </c>
      <c r="H71" s="55">
        <v>0</v>
      </c>
      <c r="I71" s="53">
        <v>17684.939999999999</v>
      </c>
      <c r="J71" s="54">
        <v>17684.939999999999</v>
      </c>
      <c r="K71" s="55">
        <v>0</v>
      </c>
      <c r="L71" s="188">
        <v>51704.94</v>
      </c>
      <c r="M71" s="54">
        <v>51704.94</v>
      </c>
      <c r="N71" s="55">
        <v>0</v>
      </c>
      <c r="O71" s="76">
        <v>3.7</v>
      </c>
      <c r="P71" s="140"/>
      <c r="Q71" s="102"/>
      <c r="R71" s="103"/>
    </row>
    <row r="72" spans="1:18" ht="24.95" customHeight="1">
      <c r="A72" s="112">
        <v>3.8</v>
      </c>
      <c r="B72" s="65" t="s">
        <v>131</v>
      </c>
      <c r="C72" s="53">
        <v>1200</v>
      </c>
      <c r="D72" s="54">
        <v>1200</v>
      </c>
      <c r="E72" s="55">
        <v>0</v>
      </c>
      <c r="F72" s="53">
        <v>0</v>
      </c>
      <c r="G72" s="54">
        <v>0</v>
      </c>
      <c r="H72" s="55">
        <v>0</v>
      </c>
      <c r="I72" s="53">
        <v>0</v>
      </c>
      <c r="J72" s="54">
        <v>0</v>
      </c>
      <c r="K72" s="55">
        <v>0</v>
      </c>
      <c r="L72" s="188">
        <v>1200</v>
      </c>
      <c r="M72" s="54">
        <v>1200</v>
      </c>
      <c r="N72" s="55">
        <v>0</v>
      </c>
      <c r="O72" s="76">
        <v>3.8</v>
      </c>
      <c r="P72" s="140"/>
      <c r="Q72" s="102"/>
      <c r="R72" s="103"/>
    </row>
    <row r="73" spans="1:18" ht="24.95" customHeight="1">
      <c r="A73" s="112">
        <v>3.9</v>
      </c>
      <c r="B73" s="65" t="s">
        <v>132</v>
      </c>
      <c r="C73" s="53">
        <v>1200</v>
      </c>
      <c r="D73" s="54">
        <v>1200</v>
      </c>
      <c r="E73" s="55">
        <v>0</v>
      </c>
      <c r="F73" s="53">
        <v>0</v>
      </c>
      <c r="G73" s="54">
        <v>0</v>
      </c>
      <c r="H73" s="55">
        <v>0</v>
      </c>
      <c r="I73" s="53">
        <v>0</v>
      </c>
      <c r="J73" s="54">
        <v>0</v>
      </c>
      <c r="K73" s="55">
        <v>0</v>
      </c>
      <c r="L73" s="188">
        <v>1200</v>
      </c>
      <c r="M73" s="54">
        <v>1200</v>
      </c>
      <c r="N73" s="55">
        <v>0</v>
      </c>
      <c r="O73" s="76">
        <v>3.9</v>
      </c>
      <c r="P73" s="140"/>
      <c r="Q73" s="102"/>
      <c r="R73" s="103"/>
    </row>
    <row r="74" spans="1:18" ht="24.95" customHeight="1">
      <c r="A74" s="113">
        <v>3.1</v>
      </c>
      <c r="B74" s="65" t="s">
        <v>126</v>
      </c>
      <c r="C74" s="53">
        <v>358.74999999999994</v>
      </c>
      <c r="D74" s="54">
        <v>358.74999999999994</v>
      </c>
      <c r="E74" s="55">
        <v>0</v>
      </c>
      <c r="F74" s="53">
        <v>0</v>
      </c>
      <c r="G74" s="54">
        <v>0</v>
      </c>
      <c r="H74" s="55">
        <v>0</v>
      </c>
      <c r="I74" s="53">
        <v>0</v>
      </c>
      <c r="J74" s="54">
        <v>0</v>
      </c>
      <c r="K74" s="55">
        <v>0</v>
      </c>
      <c r="L74" s="188">
        <v>358.74999999999994</v>
      </c>
      <c r="M74" s="54">
        <v>358.74999999999994</v>
      </c>
      <c r="N74" s="55">
        <v>0</v>
      </c>
      <c r="O74" s="77">
        <v>3.1</v>
      </c>
      <c r="P74" s="140"/>
      <c r="Q74" s="102"/>
      <c r="R74" s="103"/>
    </row>
    <row r="75" spans="1:18" ht="24.95" customHeight="1">
      <c r="A75" s="113"/>
      <c r="B75" s="65"/>
      <c r="C75" s="66"/>
      <c r="D75" s="67"/>
      <c r="E75" s="67"/>
      <c r="F75" s="67"/>
      <c r="G75" s="67"/>
      <c r="H75" s="67"/>
      <c r="I75" s="67"/>
      <c r="J75" s="67"/>
      <c r="K75" s="67"/>
      <c r="L75" s="322"/>
      <c r="M75" s="67"/>
      <c r="N75" s="68"/>
      <c r="O75" s="77"/>
      <c r="P75" s="140"/>
      <c r="Q75" s="102"/>
      <c r="R75" s="103"/>
    </row>
    <row r="76" spans="1:18" ht="24.95" customHeight="1">
      <c r="A76" s="110"/>
      <c r="B76" s="74" t="s">
        <v>31</v>
      </c>
      <c r="C76" s="64"/>
      <c r="D76" s="60"/>
      <c r="E76" s="60"/>
      <c r="F76" s="60"/>
      <c r="G76" s="60"/>
      <c r="H76" s="60"/>
      <c r="I76" s="60"/>
      <c r="J76" s="60"/>
      <c r="K76" s="60"/>
      <c r="L76" s="60"/>
      <c r="M76" s="60"/>
      <c r="N76" s="61"/>
      <c r="O76" s="62"/>
      <c r="P76" s="140"/>
      <c r="Q76" s="102"/>
      <c r="R76" s="103"/>
    </row>
    <row r="77" spans="1:18" ht="24.95" customHeight="1">
      <c r="A77" s="113">
        <v>3.11</v>
      </c>
      <c r="B77" s="75" t="s">
        <v>57</v>
      </c>
      <c r="C77" s="53">
        <v>3480</v>
      </c>
      <c r="D77" s="54">
        <v>0</v>
      </c>
      <c r="E77" s="55">
        <v>3480</v>
      </c>
      <c r="F77" s="53">
        <v>3567</v>
      </c>
      <c r="G77" s="54">
        <v>0</v>
      </c>
      <c r="H77" s="55">
        <v>3567</v>
      </c>
      <c r="I77" s="53">
        <v>3663.3089999999993</v>
      </c>
      <c r="J77" s="54">
        <v>3663.3089999999993</v>
      </c>
      <c r="K77" s="55">
        <v>0</v>
      </c>
      <c r="L77" s="188">
        <v>10710.308999999999</v>
      </c>
      <c r="M77" s="54">
        <v>3663.3089999999993</v>
      </c>
      <c r="N77" s="55">
        <v>7047</v>
      </c>
      <c r="O77" s="77">
        <v>3.11</v>
      </c>
      <c r="P77" s="140"/>
      <c r="Q77" s="101">
        <f t="shared" ref="Q77:Q83" si="3">N77</f>
        <v>7047</v>
      </c>
      <c r="R77" s="103"/>
    </row>
    <row r="78" spans="1:18" ht="24.95" customHeight="1">
      <c r="A78" s="113">
        <v>3.12</v>
      </c>
      <c r="B78" s="75" t="s">
        <v>127</v>
      </c>
      <c r="C78" s="53">
        <v>6120</v>
      </c>
      <c r="D78" s="54">
        <v>0</v>
      </c>
      <c r="E78" s="55">
        <v>6120</v>
      </c>
      <c r="F78" s="53">
        <v>6273</v>
      </c>
      <c r="G78" s="54">
        <v>0</v>
      </c>
      <c r="H78" s="55">
        <v>6273</v>
      </c>
      <c r="I78" s="53">
        <v>6442.3709999999992</v>
      </c>
      <c r="J78" s="54">
        <v>6442.3709999999992</v>
      </c>
      <c r="K78" s="55">
        <v>0</v>
      </c>
      <c r="L78" s="188">
        <v>18835.370999999999</v>
      </c>
      <c r="M78" s="54">
        <v>6442.3709999999992</v>
      </c>
      <c r="N78" s="55">
        <v>12393</v>
      </c>
      <c r="O78" s="77">
        <v>3.12</v>
      </c>
      <c r="P78" s="140"/>
      <c r="Q78" s="101">
        <f t="shared" si="3"/>
        <v>12393</v>
      </c>
      <c r="R78" s="103"/>
    </row>
    <row r="79" spans="1:18" s="47" customFormat="1" ht="24.95" customHeight="1">
      <c r="A79" s="113">
        <v>3.13</v>
      </c>
      <c r="B79" s="75" t="s">
        <v>62</v>
      </c>
      <c r="C79" s="53">
        <v>2638.35</v>
      </c>
      <c r="D79" s="54">
        <v>0</v>
      </c>
      <c r="E79" s="55">
        <v>2638.35</v>
      </c>
      <c r="F79" s="53">
        <v>2704.3087499999997</v>
      </c>
      <c r="G79" s="54">
        <v>0</v>
      </c>
      <c r="H79" s="55">
        <v>2704.3087499999997</v>
      </c>
      <c r="I79" s="53">
        <v>2777.3250862499995</v>
      </c>
      <c r="J79" s="54">
        <v>2777.3250862499995</v>
      </c>
      <c r="K79" s="55">
        <v>0</v>
      </c>
      <c r="L79" s="188">
        <v>8119.9838362499995</v>
      </c>
      <c r="M79" s="54">
        <v>2777.3250862499995</v>
      </c>
      <c r="N79" s="55">
        <v>5342.6587499999996</v>
      </c>
      <c r="O79" s="77">
        <v>3.13</v>
      </c>
      <c r="P79" s="140"/>
      <c r="Q79" s="101">
        <f t="shared" si="3"/>
        <v>5342.6587499999996</v>
      </c>
      <c r="R79" s="103"/>
    </row>
    <row r="80" spans="1:18" ht="24.95" customHeight="1">
      <c r="A80" s="113">
        <v>3.14</v>
      </c>
      <c r="B80" s="75" t="s">
        <v>128</v>
      </c>
      <c r="C80" s="53">
        <v>1800</v>
      </c>
      <c r="D80" s="54">
        <v>0</v>
      </c>
      <c r="E80" s="55">
        <v>1800</v>
      </c>
      <c r="F80" s="53">
        <v>1845</v>
      </c>
      <c r="G80" s="54">
        <v>0</v>
      </c>
      <c r="H80" s="55">
        <v>1845</v>
      </c>
      <c r="I80" s="53">
        <v>1894.8149999999996</v>
      </c>
      <c r="J80" s="54">
        <v>1894.8149999999996</v>
      </c>
      <c r="K80" s="55">
        <v>0</v>
      </c>
      <c r="L80" s="188">
        <v>5539.8149999999996</v>
      </c>
      <c r="M80" s="54">
        <v>1894.8149999999996</v>
      </c>
      <c r="N80" s="55">
        <v>3645</v>
      </c>
      <c r="O80" s="77">
        <v>3.14</v>
      </c>
      <c r="P80" s="140"/>
      <c r="Q80" s="101">
        <f t="shared" si="3"/>
        <v>3645</v>
      </c>
      <c r="R80" s="103"/>
    </row>
    <row r="81" spans="1:18" ht="24.95" customHeight="1">
      <c r="A81" s="113">
        <v>3.15</v>
      </c>
      <c r="B81" s="75" t="s">
        <v>55</v>
      </c>
      <c r="C81" s="53">
        <v>1440</v>
      </c>
      <c r="D81" s="54">
        <v>0</v>
      </c>
      <c r="E81" s="55">
        <v>1440</v>
      </c>
      <c r="F81" s="53">
        <v>1475.9999999999998</v>
      </c>
      <c r="G81" s="54">
        <v>0</v>
      </c>
      <c r="H81" s="55">
        <v>1475.9999999999998</v>
      </c>
      <c r="I81" s="53">
        <v>1515.8519999999996</v>
      </c>
      <c r="J81" s="54">
        <v>1515.8519999999996</v>
      </c>
      <c r="K81" s="55">
        <v>0</v>
      </c>
      <c r="L81" s="188">
        <v>4431.8519999999999</v>
      </c>
      <c r="M81" s="54">
        <v>1515.8519999999996</v>
      </c>
      <c r="N81" s="55">
        <v>2916</v>
      </c>
      <c r="O81" s="77">
        <v>3.15</v>
      </c>
      <c r="P81" s="140"/>
      <c r="Q81" s="101">
        <f t="shared" si="3"/>
        <v>2916</v>
      </c>
      <c r="R81" s="103"/>
    </row>
    <row r="82" spans="1:18" ht="24.95" customHeight="1">
      <c r="A82" s="113">
        <v>3.16</v>
      </c>
      <c r="B82" s="75" t="s">
        <v>119</v>
      </c>
      <c r="C82" s="53">
        <v>3420</v>
      </c>
      <c r="D82" s="54">
        <v>0</v>
      </c>
      <c r="E82" s="55">
        <v>3420</v>
      </c>
      <c r="F82" s="53">
        <v>3505.5</v>
      </c>
      <c r="G82" s="54">
        <v>0</v>
      </c>
      <c r="H82" s="55">
        <v>3505.5</v>
      </c>
      <c r="I82" s="53">
        <v>3600.1484999999993</v>
      </c>
      <c r="J82" s="54">
        <v>3600.1484999999993</v>
      </c>
      <c r="K82" s="55">
        <v>0</v>
      </c>
      <c r="L82" s="188">
        <v>10525.648499999999</v>
      </c>
      <c r="M82" s="54">
        <v>3600.1484999999993</v>
      </c>
      <c r="N82" s="55">
        <v>6925.5</v>
      </c>
      <c r="O82" s="77">
        <v>3.16</v>
      </c>
      <c r="P82" s="140"/>
      <c r="Q82" s="101">
        <f t="shared" si="3"/>
        <v>6925.5</v>
      </c>
      <c r="R82" s="103"/>
    </row>
    <row r="83" spans="1:18" ht="24.95" customHeight="1">
      <c r="A83" s="113">
        <v>3.17</v>
      </c>
      <c r="B83" s="75" t="s">
        <v>54</v>
      </c>
      <c r="C83" s="53">
        <v>2994</v>
      </c>
      <c r="D83" s="54">
        <v>0</v>
      </c>
      <c r="E83" s="55">
        <v>2994</v>
      </c>
      <c r="F83" s="53">
        <v>3068.85</v>
      </c>
      <c r="G83" s="54">
        <v>0</v>
      </c>
      <c r="H83" s="55">
        <v>3068.85</v>
      </c>
      <c r="I83" s="53">
        <v>3151.7089499999997</v>
      </c>
      <c r="J83" s="54">
        <v>3151.7089499999997</v>
      </c>
      <c r="K83" s="55">
        <v>0</v>
      </c>
      <c r="L83" s="188">
        <v>9214.5589500000006</v>
      </c>
      <c r="M83" s="54">
        <v>3151.7089499999997</v>
      </c>
      <c r="N83" s="55">
        <v>6062.85</v>
      </c>
      <c r="O83" s="77">
        <v>3.17</v>
      </c>
      <c r="P83" s="140"/>
      <c r="Q83" s="101">
        <f t="shared" si="3"/>
        <v>6062.85</v>
      </c>
      <c r="R83" s="103"/>
    </row>
    <row r="84" spans="1:18" ht="24.95" customHeight="1">
      <c r="A84" s="113"/>
      <c r="B84" s="75"/>
      <c r="C84" s="66"/>
      <c r="D84" s="67"/>
      <c r="E84" s="67"/>
      <c r="F84" s="67"/>
      <c r="G84" s="67"/>
      <c r="H84" s="67"/>
      <c r="I84" s="67"/>
      <c r="J84" s="67"/>
      <c r="K84" s="67"/>
      <c r="L84" s="322"/>
      <c r="M84" s="67"/>
      <c r="N84" s="68"/>
      <c r="O84" s="77"/>
      <c r="P84" s="140"/>
      <c r="Q84" s="101"/>
      <c r="R84" s="103"/>
    </row>
    <row r="85" spans="1:18" ht="24.95" customHeight="1">
      <c r="A85" s="114"/>
      <c r="B85" s="63" t="s">
        <v>23</v>
      </c>
      <c r="C85" s="64"/>
      <c r="D85" s="60"/>
      <c r="E85" s="60"/>
      <c r="F85" s="60"/>
      <c r="G85" s="60"/>
      <c r="H85" s="60"/>
      <c r="I85" s="60"/>
      <c r="J85" s="60"/>
      <c r="K85" s="60"/>
      <c r="L85" s="60"/>
      <c r="M85" s="60"/>
      <c r="N85" s="61"/>
      <c r="O85" s="120"/>
      <c r="P85" s="140"/>
      <c r="Q85" s="102"/>
      <c r="R85" s="103"/>
    </row>
    <row r="86" spans="1:18" ht="24.95" customHeight="1">
      <c r="A86" s="113">
        <v>3.18</v>
      </c>
      <c r="B86" s="65" t="s">
        <v>61</v>
      </c>
      <c r="C86" s="53">
        <v>10800</v>
      </c>
      <c r="D86" s="54">
        <v>5400</v>
      </c>
      <c r="E86" s="55">
        <v>5400</v>
      </c>
      <c r="F86" s="53">
        <v>11069.999999999998</v>
      </c>
      <c r="G86" s="54">
        <v>11069.999999999998</v>
      </c>
      <c r="H86" s="55">
        <v>0</v>
      </c>
      <c r="I86" s="53">
        <v>11368.889999999998</v>
      </c>
      <c r="J86" s="54">
        <v>11368.889999999998</v>
      </c>
      <c r="K86" s="55">
        <v>0</v>
      </c>
      <c r="L86" s="187">
        <v>33238.89</v>
      </c>
      <c r="M86" s="54">
        <v>27838.89</v>
      </c>
      <c r="N86" s="55">
        <v>5400</v>
      </c>
      <c r="O86" s="77">
        <v>3.18</v>
      </c>
      <c r="P86" s="140">
        <f t="shared" ref="P86:P91" si="4">N86</f>
        <v>5400</v>
      </c>
      <c r="Q86" s="102"/>
      <c r="R86" s="103"/>
    </row>
    <row r="87" spans="1:18" ht="24.95" customHeight="1">
      <c r="A87" s="113">
        <v>3.19</v>
      </c>
      <c r="B87" s="65" t="s">
        <v>60</v>
      </c>
      <c r="C87" s="53">
        <v>10800</v>
      </c>
      <c r="D87" s="54">
        <v>10800</v>
      </c>
      <c r="E87" s="55">
        <v>0</v>
      </c>
      <c r="F87" s="53">
        <v>11069.999999999998</v>
      </c>
      <c r="G87" s="54">
        <v>11069.999999999998</v>
      </c>
      <c r="H87" s="55">
        <v>0</v>
      </c>
      <c r="I87" s="53">
        <v>11368.889999999998</v>
      </c>
      <c r="J87" s="54">
        <v>11368.889999999998</v>
      </c>
      <c r="K87" s="55">
        <v>0</v>
      </c>
      <c r="L87" s="187">
        <v>33238.89</v>
      </c>
      <c r="M87" s="54">
        <v>33238.89</v>
      </c>
      <c r="N87" s="55">
        <v>0</v>
      </c>
      <c r="O87" s="77">
        <v>3.19</v>
      </c>
      <c r="P87" s="140"/>
      <c r="Q87" s="102"/>
      <c r="R87" s="103"/>
    </row>
    <row r="88" spans="1:18" ht="24.95" customHeight="1">
      <c r="A88" s="113">
        <v>3.2</v>
      </c>
      <c r="B88" s="65" t="s">
        <v>115</v>
      </c>
      <c r="C88" s="53">
        <v>28800</v>
      </c>
      <c r="D88" s="54">
        <v>28800</v>
      </c>
      <c r="E88" s="55">
        <v>0</v>
      </c>
      <c r="F88" s="53">
        <v>29519.999999999993</v>
      </c>
      <c r="G88" s="54">
        <v>29519.999999999993</v>
      </c>
      <c r="H88" s="55">
        <v>0</v>
      </c>
      <c r="I88" s="53">
        <v>30317.03999999999</v>
      </c>
      <c r="J88" s="54">
        <v>30317.03999999999</v>
      </c>
      <c r="K88" s="55">
        <v>0</v>
      </c>
      <c r="L88" s="187">
        <v>88637.039999999979</v>
      </c>
      <c r="M88" s="54">
        <v>88637.039999999979</v>
      </c>
      <c r="N88" s="55">
        <v>0</v>
      </c>
      <c r="O88" s="77">
        <v>3.2</v>
      </c>
      <c r="P88" s="140"/>
      <c r="Q88" s="102"/>
      <c r="R88" s="103"/>
    </row>
    <row r="89" spans="1:18" ht="24.95" customHeight="1">
      <c r="A89" s="113">
        <v>3.21</v>
      </c>
      <c r="B89" s="65" t="s">
        <v>116</v>
      </c>
      <c r="C89" s="53">
        <v>28800</v>
      </c>
      <c r="D89" s="54">
        <v>28800</v>
      </c>
      <c r="E89" s="55">
        <v>0</v>
      </c>
      <c r="F89" s="53">
        <v>29519.999999999993</v>
      </c>
      <c r="G89" s="54">
        <v>29519.999999999993</v>
      </c>
      <c r="H89" s="55">
        <v>0</v>
      </c>
      <c r="I89" s="53">
        <v>30317.03999999999</v>
      </c>
      <c r="J89" s="54">
        <v>30317.03999999999</v>
      </c>
      <c r="K89" s="55">
        <v>0</v>
      </c>
      <c r="L89" s="187">
        <v>88637.039999999979</v>
      </c>
      <c r="M89" s="54">
        <v>88637.039999999979</v>
      </c>
      <c r="N89" s="55">
        <v>0</v>
      </c>
      <c r="O89" s="77">
        <v>3.21</v>
      </c>
      <c r="P89" s="140"/>
      <c r="Q89" s="102"/>
      <c r="R89" s="103"/>
    </row>
    <row r="90" spans="1:18" ht="24.95" customHeight="1">
      <c r="A90" s="113">
        <v>3.22</v>
      </c>
      <c r="B90" s="65" t="s">
        <v>120</v>
      </c>
      <c r="C90" s="53">
        <v>10200</v>
      </c>
      <c r="D90" s="54">
        <v>5100</v>
      </c>
      <c r="E90" s="55">
        <v>5100</v>
      </c>
      <c r="F90" s="53">
        <v>12545.999999999996</v>
      </c>
      <c r="G90" s="54">
        <v>12545.999999999996</v>
      </c>
      <c r="H90" s="55">
        <v>0</v>
      </c>
      <c r="I90" s="53">
        <v>12884.741999999997</v>
      </c>
      <c r="J90" s="54">
        <v>12884.741999999997</v>
      </c>
      <c r="K90" s="55">
        <v>0</v>
      </c>
      <c r="L90" s="187">
        <v>35630.741999999991</v>
      </c>
      <c r="M90" s="54">
        <v>30530.741999999991</v>
      </c>
      <c r="N90" s="55">
        <v>5100</v>
      </c>
      <c r="O90" s="77">
        <v>3.22</v>
      </c>
      <c r="P90" s="140">
        <f t="shared" si="4"/>
        <v>5100</v>
      </c>
      <c r="Q90" s="102"/>
      <c r="R90" s="103"/>
    </row>
    <row r="91" spans="1:18" ht="24.95" customHeight="1">
      <c r="A91" s="113">
        <v>3.23</v>
      </c>
      <c r="B91" s="65" t="s">
        <v>121</v>
      </c>
      <c r="C91" s="53">
        <v>10200</v>
      </c>
      <c r="D91" s="54">
        <v>5100</v>
      </c>
      <c r="E91" s="55">
        <v>5100</v>
      </c>
      <c r="F91" s="53">
        <v>12545.999999999996</v>
      </c>
      <c r="G91" s="54">
        <v>12545.999999999996</v>
      </c>
      <c r="H91" s="55">
        <v>0</v>
      </c>
      <c r="I91" s="53">
        <v>12884.741999999997</v>
      </c>
      <c r="J91" s="54">
        <v>12884.741999999997</v>
      </c>
      <c r="K91" s="55">
        <v>0</v>
      </c>
      <c r="L91" s="187">
        <v>35630.741999999991</v>
      </c>
      <c r="M91" s="54">
        <v>30530.741999999991</v>
      </c>
      <c r="N91" s="55">
        <v>5100</v>
      </c>
      <c r="O91" s="77">
        <v>3.23</v>
      </c>
      <c r="P91" s="140">
        <f t="shared" si="4"/>
        <v>5100</v>
      </c>
      <c r="Q91" s="102"/>
      <c r="R91" s="103"/>
    </row>
    <row r="92" spans="1:18" ht="24.95" customHeight="1">
      <c r="A92" s="113">
        <v>3.24</v>
      </c>
      <c r="B92" s="65" t="s">
        <v>122</v>
      </c>
      <c r="C92" s="53">
        <v>16800</v>
      </c>
      <c r="D92" s="54">
        <v>16800</v>
      </c>
      <c r="E92" s="55">
        <v>0</v>
      </c>
      <c r="F92" s="53">
        <v>21525</v>
      </c>
      <c r="G92" s="54">
        <v>21525</v>
      </c>
      <c r="H92" s="55">
        <v>0</v>
      </c>
      <c r="I92" s="53">
        <v>22106.174999999999</v>
      </c>
      <c r="J92" s="54">
        <v>22106.174999999999</v>
      </c>
      <c r="K92" s="55">
        <v>0</v>
      </c>
      <c r="L92" s="187">
        <v>60431.175000000003</v>
      </c>
      <c r="M92" s="54">
        <v>60431.175000000003</v>
      </c>
      <c r="N92" s="55">
        <v>0</v>
      </c>
      <c r="O92" s="77">
        <v>3.24</v>
      </c>
      <c r="P92" s="140"/>
      <c r="Q92" s="102"/>
      <c r="R92" s="103"/>
    </row>
    <row r="93" spans="1:18" ht="24.95" customHeight="1">
      <c r="A93" s="113">
        <v>3.25</v>
      </c>
      <c r="B93" s="65" t="s">
        <v>123</v>
      </c>
      <c r="C93" s="53">
        <v>16800</v>
      </c>
      <c r="D93" s="54">
        <v>16800</v>
      </c>
      <c r="E93" s="55">
        <v>0</v>
      </c>
      <c r="F93" s="53">
        <v>21525</v>
      </c>
      <c r="G93" s="54">
        <v>21525</v>
      </c>
      <c r="H93" s="55">
        <v>0</v>
      </c>
      <c r="I93" s="53">
        <v>22106.174999999999</v>
      </c>
      <c r="J93" s="54">
        <v>22106.174999999999</v>
      </c>
      <c r="K93" s="55">
        <v>0</v>
      </c>
      <c r="L93" s="187">
        <v>60431.175000000003</v>
      </c>
      <c r="M93" s="54">
        <v>60431.175000000003</v>
      </c>
      <c r="N93" s="55">
        <v>0</v>
      </c>
      <c r="O93" s="77">
        <v>3.25</v>
      </c>
      <c r="P93" s="140"/>
      <c r="Q93" s="102"/>
      <c r="R93" s="103"/>
    </row>
    <row r="94" spans="1:18" ht="24.95" customHeight="1">
      <c r="A94" s="113">
        <v>3.26</v>
      </c>
      <c r="B94" s="65" t="s">
        <v>124</v>
      </c>
      <c r="C94" s="53">
        <v>1200</v>
      </c>
      <c r="D94" s="54">
        <v>1200</v>
      </c>
      <c r="E94" s="55">
        <v>0</v>
      </c>
      <c r="F94" s="53">
        <v>307.49999999999994</v>
      </c>
      <c r="G94" s="54">
        <v>307.49999999999994</v>
      </c>
      <c r="H94" s="55">
        <v>0</v>
      </c>
      <c r="I94" s="53">
        <v>0</v>
      </c>
      <c r="J94" s="54">
        <v>0</v>
      </c>
      <c r="K94" s="55">
        <v>0</v>
      </c>
      <c r="L94" s="187">
        <v>1507.5</v>
      </c>
      <c r="M94" s="54">
        <v>1507.5</v>
      </c>
      <c r="N94" s="55">
        <v>0</v>
      </c>
      <c r="O94" s="77">
        <v>3.26</v>
      </c>
      <c r="P94" s="140"/>
      <c r="Q94" s="102"/>
      <c r="R94" s="103"/>
    </row>
    <row r="95" spans="1:18" ht="24.95" customHeight="1">
      <c r="A95" s="113">
        <v>3.27</v>
      </c>
      <c r="B95" s="65" t="s">
        <v>125</v>
      </c>
      <c r="C95" s="53">
        <v>1200</v>
      </c>
      <c r="D95" s="54">
        <v>1200</v>
      </c>
      <c r="E95" s="55">
        <v>0</v>
      </c>
      <c r="F95" s="53">
        <v>307.49999999999994</v>
      </c>
      <c r="G95" s="54">
        <v>307.49999999999994</v>
      </c>
      <c r="H95" s="55">
        <v>0</v>
      </c>
      <c r="I95" s="53">
        <v>0</v>
      </c>
      <c r="J95" s="54">
        <v>0</v>
      </c>
      <c r="K95" s="55">
        <v>0</v>
      </c>
      <c r="L95" s="187">
        <v>1507.5</v>
      </c>
      <c r="M95" s="54">
        <v>1507.5</v>
      </c>
      <c r="N95" s="55">
        <v>0</v>
      </c>
      <c r="O95" s="77">
        <v>3.27</v>
      </c>
      <c r="P95" s="140"/>
      <c r="Q95" s="102"/>
      <c r="R95" s="103"/>
    </row>
    <row r="96" spans="1:18" ht="24.95" customHeight="1">
      <c r="A96" s="113">
        <v>3.28</v>
      </c>
      <c r="B96" s="1" t="s">
        <v>126</v>
      </c>
      <c r="C96" s="53">
        <v>444.84999999999991</v>
      </c>
      <c r="D96" s="54">
        <v>444.84999999999991</v>
      </c>
      <c r="E96" s="55">
        <v>0</v>
      </c>
      <c r="F96" s="53">
        <v>0</v>
      </c>
      <c r="G96" s="54">
        <v>0</v>
      </c>
      <c r="H96" s="55">
        <v>0</v>
      </c>
      <c r="I96" s="53">
        <v>0</v>
      </c>
      <c r="J96" s="54">
        <v>0</v>
      </c>
      <c r="K96" s="55">
        <v>0</v>
      </c>
      <c r="L96" s="187">
        <v>444.84999999999991</v>
      </c>
      <c r="M96" s="54">
        <v>444.84999999999991</v>
      </c>
      <c r="N96" s="55">
        <v>0</v>
      </c>
      <c r="O96" s="77">
        <v>3.28</v>
      </c>
      <c r="P96" s="140"/>
      <c r="Q96" s="102"/>
      <c r="R96" s="103"/>
    </row>
    <row r="97" spans="1:18" ht="24.95" customHeight="1">
      <c r="A97" s="113"/>
      <c r="B97" s="324"/>
      <c r="C97" s="66"/>
      <c r="D97" s="67"/>
      <c r="E97" s="67"/>
      <c r="F97" s="67"/>
      <c r="G97" s="67"/>
      <c r="H97" s="67"/>
      <c r="I97" s="67"/>
      <c r="J97" s="67"/>
      <c r="K97" s="67"/>
      <c r="L97" s="323"/>
      <c r="M97" s="67"/>
      <c r="N97" s="68"/>
      <c r="O97" s="77"/>
      <c r="P97" s="140"/>
      <c r="Q97" s="102"/>
      <c r="R97" s="103"/>
    </row>
    <row r="98" spans="1:18" ht="24.95" customHeight="1">
      <c r="A98" s="113"/>
      <c r="B98" s="74" t="s">
        <v>117</v>
      </c>
      <c r="C98" s="64"/>
      <c r="D98" s="60"/>
      <c r="E98" s="60"/>
      <c r="F98" s="60"/>
      <c r="G98" s="60"/>
      <c r="H98" s="60"/>
      <c r="I98" s="60"/>
      <c r="J98" s="60"/>
      <c r="K98" s="60"/>
      <c r="L98" s="190"/>
      <c r="M98" s="60"/>
      <c r="N98" s="61"/>
      <c r="O98" s="77"/>
      <c r="P98" s="140"/>
      <c r="Q98" s="102"/>
      <c r="R98" s="103"/>
    </row>
    <row r="99" spans="1:18" ht="24.95" customHeight="1">
      <c r="A99" s="113">
        <v>3.29</v>
      </c>
      <c r="B99" s="75" t="s">
        <v>57</v>
      </c>
      <c r="C99" s="53">
        <v>3480</v>
      </c>
      <c r="D99" s="54">
        <v>0</v>
      </c>
      <c r="E99" s="55">
        <v>3480</v>
      </c>
      <c r="F99" s="53">
        <v>3567</v>
      </c>
      <c r="G99" s="54">
        <v>0</v>
      </c>
      <c r="H99" s="55">
        <v>3567</v>
      </c>
      <c r="I99" s="53">
        <v>3663.3089999999993</v>
      </c>
      <c r="J99" s="54">
        <v>3663.3089999999993</v>
      </c>
      <c r="K99" s="55">
        <v>0</v>
      </c>
      <c r="L99" s="187">
        <v>10710.308999999999</v>
      </c>
      <c r="M99" s="54">
        <v>3663.3089999999993</v>
      </c>
      <c r="N99" s="55">
        <v>7047</v>
      </c>
      <c r="O99" s="77">
        <v>3.29</v>
      </c>
      <c r="P99" s="140"/>
      <c r="Q99" s="101">
        <f t="shared" ref="Q99:Q104" si="5">N99</f>
        <v>7047</v>
      </c>
      <c r="R99" s="103"/>
    </row>
    <row r="100" spans="1:18" ht="24.95" customHeight="1">
      <c r="A100" s="113">
        <v>3.3</v>
      </c>
      <c r="B100" s="75" t="s">
        <v>118</v>
      </c>
      <c r="C100" s="53">
        <v>1500</v>
      </c>
      <c r="D100" s="54">
        <v>0</v>
      </c>
      <c r="E100" s="55">
        <v>1500</v>
      </c>
      <c r="F100" s="53">
        <v>1537.5</v>
      </c>
      <c r="G100" s="54">
        <v>0</v>
      </c>
      <c r="H100" s="55">
        <v>1537.5</v>
      </c>
      <c r="I100" s="53">
        <v>1579.0124999999998</v>
      </c>
      <c r="J100" s="54">
        <v>1579.0124999999998</v>
      </c>
      <c r="K100" s="55">
        <v>0</v>
      </c>
      <c r="L100" s="187">
        <v>4616.5124999999998</v>
      </c>
      <c r="M100" s="54">
        <v>1579.0124999999998</v>
      </c>
      <c r="N100" s="55">
        <v>3037.5</v>
      </c>
      <c r="O100" s="77">
        <v>3.3</v>
      </c>
      <c r="P100" s="140"/>
      <c r="Q100" s="101">
        <f t="shared" si="5"/>
        <v>3037.5</v>
      </c>
      <c r="R100" s="103"/>
    </row>
    <row r="101" spans="1:18" ht="24.95" customHeight="1">
      <c r="A101" s="113">
        <v>3.31</v>
      </c>
      <c r="B101" s="75" t="s">
        <v>56</v>
      </c>
      <c r="C101" s="53">
        <v>1380</v>
      </c>
      <c r="D101" s="54">
        <v>0</v>
      </c>
      <c r="E101" s="55">
        <v>1380</v>
      </c>
      <c r="F101" s="53">
        <v>1414.4999999999998</v>
      </c>
      <c r="G101" s="54">
        <v>0</v>
      </c>
      <c r="H101" s="55">
        <v>1414.4999999999998</v>
      </c>
      <c r="I101" s="53">
        <v>1452.6914999999997</v>
      </c>
      <c r="J101" s="54">
        <v>1452.6914999999997</v>
      </c>
      <c r="K101" s="55">
        <v>0</v>
      </c>
      <c r="L101" s="187">
        <v>4247.1914999999999</v>
      </c>
      <c r="M101" s="54">
        <v>1452.6914999999997</v>
      </c>
      <c r="N101" s="55">
        <v>2794.5</v>
      </c>
      <c r="O101" s="77">
        <v>3.31</v>
      </c>
      <c r="P101" s="140"/>
      <c r="Q101" s="101">
        <f t="shared" si="5"/>
        <v>2794.5</v>
      </c>
      <c r="R101" s="103"/>
    </row>
    <row r="102" spans="1:18" ht="24.95" customHeight="1">
      <c r="A102" s="113">
        <v>3.32</v>
      </c>
      <c r="B102" s="75" t="s">
        <v>55</v>
      </c>
      <c r="C102" s="53">
        <v>1860</v>
      </c>
      <c r="D102" s="54">
        <v>0</v>
      </c>
      <c r="E102" s="55">
        <v>1860</v>
      </c>
      <c r="F102" s="53">
        <v>1906.5</v>
      </c>
      <c r="G102" s="54">
        <v>0</v>
      </c>
      <c r="H102" s="55">
        <v>1906.5</v>
      </c>
      <c r="I102" s="53">
        <v>1957.9754999999996</v>
      </c>
      <c r="J102" s="54">
        <v>1957.9754999999996</v>
      </c>
      <c r="K102" s="55">
        <v>0</v>
      </c>
      <c r="L102" s="187">
        <v>5724.4754999999996</v>
      </c>
      <c r="M102" s="54">
        <v>1957.9754999999996</v>
      </c>
      <c r="N102" s="55">
        <v>3766.5</v>
      </c>
      <c r="O102" s="77">
        <v>3.32</v>
      </c>
      <c r="P102" s="140"/>
      <c r="Q102" s="101">
        <f t="shared" si="5"/>
        <v>3766.5</v>
      </c>
      <c r="R102" s="103"/>
    </row>
    <row r="103" spans="1:18" ht="24.95" customHeight="1">
      <c r="A103" s="113">
        <v>3.33</v>
      </c>
      <c r="B103" s="75" t="s">
        <v>119</v>
      </c>
      <c r="C103" s="53">
        <v>3420</v>
      </c>
      <c r="D103" s="54">
        <v>0</v>
      </c>
      <c r="E103" s="55">
        <v>3420</v>
      </c>
      <c r="F103" s="53">
        <v>3505.5</v>
      </c>
      <c r="G103" s="54">
        <v>0</v>
      </c>
      <c r="H103" s="55">
        <v>3505.5</v>
      </c>
      <c r="I103" s="53">
        <v>3600.1484999999993</v>
      </c>
      <c r="J103" s="54">
        <v>3600.1484999999993</v>
      </c>
      <c r="K103" s="55">
        <v>0</v>
      </c>
      <c r="L103" s="187">
        <v>10525.648499999999</v>
      </c>
      <c r="M103" s="54">
        <v>3600.1484999999993</v>
      </c>
      <c r="N103" s="55">
        <v>6925.5</v>
      </c>
      <c r="O103" s="77">
        <v>3.33</v>
      </c>
      <c r="P103" s="140"/>
      <c r="Q103" s="101">
        <f t="shared" si="5"/>
        <v>6925.5</v>
      </c>
      <c r="R103" s="103"/>
    </row>
    <row r="104" spans="1:18" s="47" customFormat="1" ht="24.95" customHeight="1">
      <c r="A104" s="113">
        <v>3.34</v>
      </c>
      <c r="B104" s="75" t="s">
        <v>54</v>
      </c>
      <c r="C104" s="53">
        <v>2994</v>
      </c>
      <c r="D104" s="54">
        <v>0</v>
      </c>
      <c r="E104" s="55">
        <v>2994</v>
      </c>
      <c r="F104" s="53">
        <v>3068.85</v>
      </c>
      <c r="G104" s="54">
        <v>0</v>
      </c>
      <c r="H104" s="55">
        <v>3068.85</v>
      </c>
      <c r="I104" s="53">
        <v>3151.7089499999997</v>
      </c>
      <c r="J104" s="54">
        <v>3151.7089499999997</v>
      </c>
      <c r="K104" s="55">
        <v>0</v>
      </c>
      <c r="L104" s="187">
        <v>9214.5589500000006</v>
      </c>
      <c r="M104" s="54">
        <v>3151.7089499999997</v>
      </c>
      <c r="N104" s="55">
        <v>6062.85</v>
      </c>
      <c r="O104" s="77">
        <v>3.34</v>
      </c>
      <c r="P104" s="140"/>
      <c r="Q104" s="101">
        <f t="shared" si="5"/>
        <v>6062.85</v>
      </c>
      <c r="R104" s="103"/>
    </row>
    <row r="105" spans="1:18" s="47" customFormat="1" ht="24.95" customHeight="1">
      <c r="A105" s="113"/>
      <c r="B105" s="75"/>
      <c r="C105" s="66"/>
      <c r="D105" s="67"/>
      <c r="E105" s="67"/>
      <c r="F105" s="67"/>
      <c r="G105" s="67"/>
      <c r="H105" s="67"/>
      <c r="I105" s="67"/>
      <c r="J105" s="67"/>
      <c r="K105" s="67"/>
      <c r="L105" s="323"/>
      <c r="M105" s="67"/>
      <c r="N105" s="68"/>
      <c r="O105" s="77"/>
      <c r="P105" s="140"/>
      <c r="Q105" s="101"/>
      <c r="R105" s="103"/>
    </row>
    <row r="106" spans="1:18" s="47" customFormat="1" ht="24.95" customHeight="1">
      <c r="A106" s="113"/>
      <c r="B106" s="75"/>
      <c r="C106" s="66"/>
      <c r="D106" s="67"/>
      <c r="E106" s="67"/>
      <c r="F106" s="67"/>
      <c r="G106" s="67"/>
      <c r="H106" s="67"/>
      <c r="I106" s="67"/>
      <c r="J106" s="67"/>
      <c r="K106" s="67"/>
      <c r="L106" s="323"/>
      <c r="M106" s="67"/>
      <c r="N106" s="68"/>
      <c r="O106" s="77"/>
      <c r="P106" s="140"/>
      <c r="Q106" s="101"/>
      <c r="R106" s="103"/>
    </row>
    <row r="107" spans="1:18" ht="24.95" customHeight="1">
      <c r="A107" s="113"/>
      <c r="B107" s="74" t="s">
        <v>9</v>
      </c>
      <c r="C107" s="64"/>
      <c r="D107" s="60"/>
      <c r="E107" s="60"/>
      <c r="F107" s="60"/>
      <c r="G107" s="60"/>
      <c r="H107" s="60"/>
      <c r="I107" s="60"/>
      <c r="J107" s="60"/>
      <c r="K107" s="60"/>
      <c r="L107" s="60"/>
      <c r="M107" s="60"/>
      <c r="N107" s="61"/>
      <c r="O107" s="77"/>
      <c r="P107" s="140"/>
      <c r="Q107" s="102"/>
      <c r="R107" s="103"/>
    </row>
    <row r="108" spans="1:18" ht="24.95" customHeight="1">
      <c r="A108" s="113">
        <v>3.35</v>
      </c>
      <c r="B108" s="52" t="s">
        <v>135</v>
      </c>
      <c r="C108" s="53">
        <v>4560</v>
      </c>
      <c r="D108" s="54">
        <v>0</v>
      </c>
      <c r="E108" s="55">
        <v>4560</v>
      </c>
      <c r="F108" s="53">
        <v>4673.9999999999991</v>
      </c>
      <c r="G108" s="54">
        <v>0</v>
      </c>
      <c r="H108" s="55">
        <v>4673.9999999999991</v>
      </c>
      <c r="I108" s="53">
        <v>4800.1979999999985</v>
      </c>
      <c r="J108" s="54">
        <v>4800.1979999999985</v>
      </c>
      <c r="K108" s="55">
        <v>0</v>
      </c>
      <c r="L108" s="53">
        <v>14034.197999999999</v>
      </c>
      <c r="M108" s="54">
        <v>4800.1979999999985</v>
      </c>
      <c r="N108" s="55">
        <v>9234</v>
      </c>
      <c r="O108" s="77">
        <v>3.35</v>
      </c>
      <c r="P108" s="140"/>
      <c r="Q108" s="102"/>
      <c r="R108" s="107">
        <f>N108</f>
        <v>9234</v>
      </c>
    </row>
    <row r="109" spans="1:18" ht="24.95" customHeight="1">
      <c r="A109" s="113">
        <v>3.36</v>
      </c>
      <c r="B109" s="52" t="s">
        <v>136</v>
      </c>
      <c r="C109" s="53">
        <v>3480</v>
      </c>
      <c r="D109" s="54">
        <v>0</v>
      </c>
      <c r="E109" s="55">
        <v>3480</v>
      </c>
      <c r="F109" s="53">
        <v>3567</v>
      </c>
      <c r="G109" s="54">
        <v>0</v>
      </c>
      <c r="H109" s="55">
        <v>3567</v>
      </c>
      <c r="I109" s="53">
        <v>3663.3089999999993</v>
      </c>
      <c r="J109" s="54">
        <v>3663.3089999999993</v>
      </c>
      <c r="K109" s="55">
        <v>0</v>
      </c>
      <c r="L109" s="53">
        <v>10710.308999999999</v>
      </c>
      <c r="M109" s="54">
        <v>3663.3089999999993</v>
      </c>
      <c r="N109" s="55">
        <v>7047</v>
      </c>
      <c r="O109" s="77">
        <v>3.36</v>
      </c>
      <c r="P109" s="140"/>
      <c r="Q109" s="102"/>
      <c r="R109" s="107">
        <f t="shared" ref="R109:R119" si="6">N109</f>
        <v>7047</v>
      </c>
    </row>
    <row r="110" spans="1:18" ht="24.95" customHeight="1">
      <c r="A110" s="113">
        <v>3.37</v>
      </c>
      <c r="B110" s="52" t="s">
        <v>137</v>
      </c>
      <c r="C110" s="53">
        <v>2160</v>
      </c>
      <c r="D110" s="54">
        <v>0</v>
      </c>
      <c r="E110" s="55">
        <v>2160</v>
      </c>
      <c r="F110" s="53">
        <v>2213.9999999999995</v>
      </c>
      <c r="G110" s="54">
        <v>0</v>
      </c>
      <c r="H110" s="55">
        <v>2213.9999999999995</v>
      </c>
      <c r="I110" s="53">
        <v>2273.7779999999993</v>
      </c>
      <c r="J110" s="54">
        <v>2273.7779999999993</v>
      </c>
      <c r="K110" s="55">
        <v>0</v>
      </c>
      <c r="L110" s="53">
        <v>6647.7779999999993</v>
      </c>
      <c r="M110" s="54">
        <v>2273.7779999999993</v>
      </c>
      <c r="N110" s="55">
        <v>4374</v>
      </c>
      <c r="O110" s="77">
        <v>3.37</v>
      </c>
      <c r="P110" s="140"/>
      <c r="Q110" s="102"/>
      <c r="R110" s="107">
        <f t="shared" si="6"/>
        <v>4374</v>
      </c>
    </row>
    <row r="111" spans="1:18" ht="24.95" customHeight="1">
      <c r="A111" s="113">
        <v>3.38</v>
      </c>
      <c r="B111" s="52" t="s">
        <v>138</v>
      </c>
      <c r="C111" s="53">
        <v>3480</v>
      </c>
      <c r="D111" s="54">
        <v>0</v>
      </c>
      <c r="E111" s="55">
        <v>3480</v>
      </c>
      <c r="F111" s="53">
        <v>3567</v>
      </c>
      <c r="G111" s="54">
        <v>0</v>
      </c>
      <c r="H111" s="55">
        <v>3567</v>
      </c>
      <c r="I111" s="53">
        <v>3663.3089999999993</v>
      </c>
      <c r="J111" s="54">
        <v>3663.3089999999993</v>
      </c>
      <c r="K111" s="55">
        <v>0</v>
      </c>
      <c r="L111" s="53">
        <v>10710.308999999999</v>
      </c>
      <c r="M111" s="54">
        <v>3663.3089999999993</v>
      </c>
      <c r="N111" s="55">
        <v>7047</v>
      </c>
      <c r="O111" s="77">
        <v>3.38</v>
      </c>
      <c r="P111" s="140"/>
      <c r="Q111" s="102"/>
      <c r="R111" s="107">
        <f t="shared" si="6"/>
        <v>7047</v>
      </c>
    </row>
    <row r="112" spans="1:18" ht="24.95" customHeight="1">
      <c r="A112" s="113">
        <v>3.39</v>
      </c>
      <c r="B112" s="52" t="s">
        <v>139</v>
      </c>
      <c r="C112" s="53">
        <v>3893.3999999999996</v>
      </c>
      <c r="D112" s="54">
        <v>0</v>
      </c>
      <c r="E112" s="55">
        <v>3893.3999999999996</v>
      </c>
      <c r="F112" s="53">
        <v>3990.7349999999997</v>
      </c>
      <c r="G112" s="54">
        <v>0</v>
      </c>
      <c r="H112" s="55">
        <v>3990.7349999999997</v>
      </c>
      <c r="I112" s="53">
        <v>4098.484844999999</v>
      </c>
      <c r="J112" s="54">
        <v>4098.484844999999</v>
      </c>
      <c r="K112" s="55">
        <v>0</v>
      </c>
      <c r="L112" s="53">
        <v>11982.619844999997</v>
      </c>
      <c r="M112" s="54">
        <v>4098.484844999999</v>
      </c>
      <c r="N112" s="55">
        <v>7884.1349999999993</v>
      </c>
      <c r="O112" s="77">
        <v>3.39</v>
      </c>
      <c r="P112" s="140"/>
      <c r="Q112" s="102"/>
      <c r="R112" s="107">
        <f t="shared" si="6"/>
        <v>7884.1349999999993</v>
      </c>
    </row>
    <row r="113" spans="1:18" ht="24.95" customHeight="1">
      <c r="A113" s="113">
        <v>3.4</v>
      </c>
      <c r="B113" s="52" t="s">
        <v>140</v>
      </c>
      <c r="C113" s="53">
        <v>1200</v>
      </c>
      <c r="D113" s="54">
        <v>0</v>
      </c>
      <c r="E113" s="55">
        <v>1200</v>
      </c>
      <c r="F113" s="53">
        <v>1229.9999999999998</v>
      </c>
      <c r="G113" s="54">
        <v>0</v>
      </c>
      <c r="H113" s="55">
        <v>1229.9999999999998</v>
      </c>
      <c r="I113" s="53">
        <v>1263.2099999999996</v>
      </c>
      <c r="J113" s="54">
        <v>1263.2099999999996</v>
      </c>
      <c r="K113" s="55">
        <v>0</v>
      </c>
      <c r="L113" s="53">
        <v>3693.2099999999996</v>
      </c>
      <c r="M113" s="54">
        <v>1263.2099999999996</v>
      </c>
      <c r="N113" s="55">
        <v>2430</v>
      </c>
      <c r="O113" s="77">
        <v>3.4</v>
      </c>
      <c r="P113" s="140"/>
      <c r="Q113" s="102"/>
      <c r="R113" s="107">
        <f t="shared" si="6"/>
        <v>2430</v>
      </c>
    </row>
    <row r="114" spans="1:18" ht="24.95" customHeight="1">
      <c r="A114" s="113">
        <v>3.41</v>
      </c>
      <c r="B114" s="52" t="s">
        <v>141</v>
      </c>
      <c r="C114" s="53">
        <v>1440</v>
      </c>
      <c r="D114" s="54">
        <v>0</v>
      </c>
      <c r="E114" s="55">
        <v>1440</v>
      </c>
      <c r="F114" s="53">
        <v>1475.9999999999998</v>
      </c>
      <c r="G114" s="54">
        <v>0</v>
      </c>
      <c r="H114" s="55">
        <v>1475.9999999999998</v>
      </c>
      <c r="I114" s="53">
        <v>1515.8519999999996</v>
      </c>
      <c r="J114" s="54">
        <v>1515.8519999999996</v>
      </c>
      <c r="K114" s="55">
        <v>0</v>
      </c>
      <c r="L114" s="53">
        <v>4431.8519999999999</v>
      </c>
      <c r="M114" s="54">
        <v>1515.8519999999996</v>
      </c>
      <c r="N114" s="55">
        <v>2916</v>
      </c>
      <c r="O114" s="77">
        <v>3.41</v>
      </c>
      <c r="P114" s="140"/>
      <c r="Q114" s="102"/>
      <c r="R114" s="107">
        <f t="shared" si="6"/>
        <v>2916</v>
      </c>
    </row>
    <row r="115" spans="1:18" ht="24.95" customHeight="1">
      <c r="A115" s="113">
        <v>3.42</v>
      </c>
      <c r="B115" s="52" t="s">
        <v>142</v>
      </c>
      <c r="C115" s="53">
        <v>665.80000000000007</v>
      </c>
      <c r="D115" s="54">
        <v>0</v>
      </c>
      <c r="E115" s="55">
        <v>665.80000000000007</v>
      </c>
      <c r="F115" s="53">
        <v>682.44500000000005</v>
      </c>
      <c r="G115" s="54">
        <v>0</v>
      </c>
      <c r="H115" s="55">
        <v>682.44500000000005</v>
      </c>
      <c r="I115" s="53">
        <v>700.87101499999994</v>
      </c>
      <c r="J115" s="54">
        <v>700.87101499999994</v>
      </c>
      <c r="K115" s="55">
        <v>0</v>
      </c>
      <c r="L115" s="53">
        <v>2049.1160150000001</v>
      </c>
      <c r="M115" s="54">
        <v>700.87101499999994</v>
      </c>
      <c r="N115" s="55">
        <v>1348.2450000000001</v>
      </c>
      <c r="O115" s="77">
        <v>3.42</v>
      </c>
      <c r="P115" s="140"/>
      <c r="Q115" s="102"/>
      <c r="R115" s="107">
        <f t="shared" si="6"/>
        <v>1348.2450000000001</v>
      </c>
    </row>
    <row r="116" spans="1:18" ht="24.95" customHeight="1">
      <c r="A116" s="113">
        <v>3.43</v>
      </c>
      <c r="B116" s="52" t="s">
        <v>143</v>
      </c>
      <c r="C116" s="53">
        <v>1680</v>
      </c>
      <c r="D116" s="54">
        <v>0</v>
      </c>
      <c r="E116" s="55">
        <v>1680</v>
      </c>
      <c r="F116" s="53">
        <v>1722</v>
      </c>
      <c r="G116" s="54">
        <v>0</v>
      </c>
      <c r="H116" s="55">
        <v>1722</v>
      </c>
      <c r="I116" s="53">
        <v>1768.4939999999997</v>
      </c>
      <c r="J116" s="54">
        <v>1768.4939999999997</v>
      </c>
      <c r="K116" s="55">
        <v>0</v>
      </c>
      <c r="L116" s="53">
        <v>5170.4939999999997</v>
      </c>
      <c r="M116" s="54">
        <v>1768.4939999999997</v>
      </c>
      <c r="N116" s="55">
        <v>3402</v>
      </c>
      <c r="O116" s="77">
        <v>3.43</v>
      </c>
      <c r="P116" s="140"/>
      <c r="Q116" s="102"/>
      <c r="R116" s="107">
        <f t="shared" si="6"/>
        <v>3402</v>
      </c>
    </row>
    <row r="117" spans="1:18" ht="24.95" customHeight="1">
      <c r="A117" s="113">
        <v>3.44</v>
      </c>
      <c r="B117" s="52" t="s">
        <v>144</v>
      </c>
      <c r="C117" s="53">
        <v>840</v>
      </c>
      <c r="D117" s="54">
        <v>0</v>
      </c>
      <c r="E117" s="55">
        <v>840</v>
      </c>
      <c r="F117" s="53">
        <v>861</v>
      </c>
      <c r="G117" s="54">
        <v>0</v>
      </c>
      <c r="H117" s="55">
        <v>861</v>
      </c>
      <c r="I117" s="53">
        <v>884.24699999999984</v>
      </c>
      <c r="J117" s="54">
        <v>884.24699999999984</v>
      </c>
      <c r="K117" s="55">
        <v>0</v>
      </c>
      <c r="L117" s="53">
        <v>2585.2469999999998</v>
      </c>
      <c r="M117" s="54">
        <v>884.24699999999984</v>
      </c>
      <c r="N117" s="55">
        <v>1701</v>
      </c>
      <c r="O117" s="77">
        <v>3.44</v>
      </c>
      <c r="P117" s="140"/>
      <c r="Q117" s="102"/>
      <c r="R117" s="107">
        <f t="shared" si="6"/>
        <v>1701</v>
      </c>
    </row>
    <row r="118" spans="1:18" ht="24.95" customHeight="1">
      <c r="A118" s="113">
        <v>3.45</v>
      </c>
      <c r="B118" s="52" t="s">
        <v>145</v>
      </c>
      <c r="C118" s="53">
        <v>360</v>
      </c>
      <c r="D118" s="54">
        <v>0</v>
      </c>
      <c r="E118" s="55">
        <v>360</v>
      </c>
      <c r="F118" s="53">
        <v>368.99999999999994</v>
      </c>
      <c r="G118" s="54">
        <v>0</v>
      </c>
      <c r="H118" s="55">
        <v>368.99999999999994</v>
      </c>
      <c r="I118" s="53">
        <v>378.96299999999991</v>
      </c>
      <c r="J118" s="54">
        <v>378.96299999999991</v>
      </c>
      <c r="K118" s="55">
        <v>0</v>
      </c>
      <c r="L118" s="53">
        <v>1107.963</v>
      </c>
      <c r="M118" s="54">
        <v>378.96299999999991</v>
      </c>
      <c r="N118" s="55">
        <v>729</v>
      </c>
      <c r="O118" s="77">
        <v>3.45</v>
      </c>
      <c r="P118" s="140"/>
      <c r="Q118" s="102"/>
      <c r="R118" s="107">
        <f t="shared" si="6"/>
        <v>729</v>
      </c>
    </row>
    <row r="119" spans="1:18" s="47" customFormat="1" ht="24.95" customHeight="1">
      <c r="A119" s="113">
        <v>3.46</v>
      </c>
      <c r="B119" s="52" t="s">
        <v>146</v>
      </c>
      <c r="C119" s="53">
        <v>2800</v>
      </c>
      <c r="D119" s="54">
        <v>0</v>
      </c>
      <c r="E119" s="55">
        <v>2800</v>
      </c>
      <c r="F119" s="53">
        <v>5739.9999999999991</v>
      </c>
      <c r="G119" s="54">
        <v>0</v>
      </c>
      <c r="H119" s="55">
        <v>5739.9999999999991</v>
      </c>
      <c r="I119" s="53">
        <v>0</v>
      </c>
      <c r="J119" s="54">
        <v>0</v>
      </c>
      <c r="K119" s="55">
        <v>0</v>
      </c>
      <c r="L119" s="53">
        <v>8540</v>
      </c>
      <c r="M119" s="54">
        <v>0</v>
      </c>
      <c r="N119" s="55">
        <v>8540</v>
      </c>
      <c r="O119" s="77">
        <v>3.46</v>
      </c>
      <c r="P119" s="140"/>
      <c r="Q119" s="102"/>
      <c r="R119" s="107">
        <f t="shared" si="6"/>
        <v>8540</v>
      </c>
    </row>
    <row r="120" spans="1:18" ht="24.95" customHeight="1">
      <c r="A120" s="115"/>
      <c r="B120" s="84" t="s">
        <v>261</v>
      </c>
      <c r="C120" s="71">
        <f>SUM(C65:C119)</f>
        <v>324289.14999999997</v>
      </c>
      <c r="D120" s="72">
        <f t="shared" ref="D120:N120" si="7">SUM(D65:D119)</f>
        <v>230003.6</v>
      </c>
      <c r="E120" s="73">
        <f t="shared" si="7"/>
        <v>94285.55</v>
      </c>
      <c r="F120" s="71">
        <f t="shared" si="7"/>
        <v>342929.68874999997</v>
      </c>
      <c r="G120" s="72">
        <f t="shared" si="7"/>
        <v>275397</v>
      </c>
      <c r="H120" s="73">
        <f t="shared" si="7"/>
        <v>67532.688750000001</v>
      </c>
      <c r="I120" s="71">
        <f t="shared" si="7"/>
        <v>345662.20534624998</v>
      </c>
      <c r="J120" s="72">
        <f t="shared" si="7"/>
        <v>345662.20534624998</v>
      </c>
      <c r="K120" s="73">
        <f t="shared" si="7"/>
        <v>0</v>
      </c>
      <c r="L120" s="71">
        <f t="shared" si="7"/>
        <v>1012881.0440962496</v>
      </c>
      <c r="M120" s="72">
        <f t="shared" si="7"/>
        <v>851062.80534624984</v>
      </c>
      <c r="N120" s="73">
        <f t="shared" si="7"/>
        <v>161818.23875000002</v>
      </c>
      <c r="O120" s="83"/>
      <c r="P120" s="140"/>
      <c r="Q120" s="102"/>
      <c r="R120" s="103"/>
    </row>
    <row r="121" spans="1:18" ht="24.95" customHeight="1">
      <c r="A121" s="113"/>
      <c r="B121" s="74" t="s">
        <v>21</v>
      </c>
      <c r="C121" s="64"/>
      <c r="D121" s="60"/>
      <c r="E121" s="60"/>
      <c r="F121" s="60"/>
      <c r="G121" s="60"/>
      <c r="H121" s="60"/>
      <c r="I121" s="60"/>
      <c r="J121" s="60"/>
      <c r="K121" s="60"/>
      <c r="L121" s="60"/>
      <c r="M121" s="60"/>
      <c r="N121" s="61"/>
      <c r="O121" s="77"/>
      <c r="P121" s="140"/>
      <c r="Q121" s="102"/>
      <c r="R121" s="103"/>
    </row>
    <row r="122" spans="1:18" ht="24.95" customHeight="1">
      <c r="A122" s="113"/>
      <c r="B122" s="63" t="s">
        <v>22</v>
      </c>
      <c r="C122" s="64"/>
      <c r="D122" s="60"/>
      <c r="E122" s="60"/>
      <c r="F122" s="60"/>
      <c r="G122" s="60"/>
      <c r="H122" s="60"/>
      <c r="I122" s="60"/>
      <c r="J122" s="60"/>
      <c r="K122" s="60"/>
      <c r="L122" s="60"/>
      <c r="M122" s="60"/>
      <c r="N122" s="61"/>
      <c r="O122" s="77"/>
      <c r="P122" s="140"/>
      <c r="Q122" s="102"/>
      <c r="R122" s="103"/>
    </row>
    <row r="123" spans="1:18" ht="24.95" customHeight="1">
      <c r="A123" s="112">
        <v>4.0999999999999996</v>
      </c>
      <c r="B123" s="65" t="s">
        <v>20</v>
      </c>
      <c r="C123" s="53">
        <v>23657.760000000002</v>
      </c>
      <c r="D123" s="54">
        <v>0</v>
      </c>
      <c r="E123" s="55">
        <v>23657.760000000002</v>
      </c>
      <c r="F123" s="53">
        <v>24249.203999999998</v>
      </c>
      <c r="G123" s="54">
        <v>0</v>
      </c>
      <c r="H123" s="55">
        <v>24249.203999999998</v>
      </c>
      <c r="I123" s="53">
        <v>24903.932507999998</v>
      </c>
      <c r="J123" s="54">
        <v>0</v>
      </c>
      <c r="K123" s="55">
        <v>24903.932507999998</v>
      </c>
      <c r="L123" s="188">
        <v>72810.896508000005</v>
      </c>
      <c r="M123" s="54">
        <v>0</v>
      </c>
      <c r="N123" s="55">
        <v>72810.896508000005</v>
      </c>
      <c r="O123" s="76">
        <v>4.0999999999999996</v>
      </c>
      <c r="P123" s="140"/>
      <c r="Q123" s="101">
        <f>N123</f>
        <v>72810.896508000005</v>
      </c>
      <c r="R123" s="103"/>
    </row>
    <row r="124" spans="1:18" ht="24.95" customHeight="1">
      <c r="A124" s="112">
        <v>4.2</v>
      </c>
      <c r="B124" s="65" t="s">
        <v>29</v>
      </c>
      <c r="C124" s="53">
        <v>8400</v>
      </c>
      <c r="D124" s="54">
        <v>0</v>
      </c>
      <c r="E124" s="55">
        <v>8400</v>
      </c>
      <c r="F124" s="53">
        <v>8610</v>
      </c>
      <c r="G124" s="54">
        <v>0</v>
      </c>
      <c r="H124" s="55">
        <v>8610</v>
      </c>
      <c r="I124" s="53">
        <v>8842.4699999999993</v>
      </c>
      <c r="J124" s="54">
        <v>0</v>
      </c>
      <c r="K124" s="55">
        <v>8842.4699999999993</v>
      </c>
      <c r="L124" s="188">
        <v>25852.47</v>
      </c>
      <c r="M124" s="54">
        <v>0</v>
      </c>
      <c r="N124" s="55">
        <v>25852.47</v>
      </c>
      <c r="O124" s="76">
        <v>4.2</v>
      </c>
      <c r="P124" s="140"/>
      <c r="Q124" s="101">
        <f>N124</f>
        <v>25852.47</v>
      </c>
      <c r="R124" s="103"/>
    </row>
    <row r="125" spans="1:18" ht="24.95" customHeight="1">
      <c r="A125" s="112">
        <v>4.3</v>
      </c>
      <c r="B125" s="65" t="s">
        <v>17</v>
      </c>
      <c r="C125" s="53">
        <v>2880</v>
      </c>
      <c r="D125" s="54">
        <v>0</v>
      </c>
      <c r="E125" s="55">
        <v>2880</v>
      </c>
      <c r="F125" s="53">
        <v>2951.9999999999995</v>
      </c>
      <c r="G125" s="54">
        <v>0</v>
      </c>
      <c r="H125" s="55">
        <v>2951.9999999999995</v>
      </c>
      <c r="I125" s="53">
        <v>3031.7039999999993</v>
      </c>
      <c r="J125" s="54">
        <v>0</v>
      </c>
      <c r="K125" s="55">
        <v>3031.7039999999993</v>
      </c>
      <c r="L125" s="188">
        <v>8863.7039999999997</v>
      </c>
      <c r="M125" s="54">
        <v>0</v>
      </c>
      <c r="N125" s="55">
        <v>8863.7039999999997</v>
      </c>
      <c r="O125" s="76">
        <v>4.3</v>
      </c>
      <c r="P125" s="140"/>
      <c r="Q125" s="101">
        <f>N125</f>
        <v>8863.7039999999997</v>
      </c>
      <c r="R125" s="103"/>
    </row>
    <row r="126" spans="1:18" ht="24.95" customHeight="1">
      <c r="A126" s="112"/>
      <c r="B126" s="65"/>
      <c r="C126" s="67"/>
      <c r="D126" s="67"/>
      <c r="E126" s="67"/>
      <c r="F126" s="67"/>
      <c r="G126" s="67"/>
      <c r="H126" s="67"/>
      <c r="I126" s="67"/>
      <c r="J126" s="67"/>
      <c r="K126" s="67"/>
      <c r="L126" s="322"/>
      <c r="M126" s="67"/>
      <c r="N126" s="68"/>
      <c r="O126" s="76"/>
      <c r="P126" s="140"/>
      <c r="Q126" s="101"/>
      <c r="R126" s="103"/>
    </row>
    <row r="127" spans="1:18" ht="24.95" customHeight="1">
      <c r="A127" s="113"/>
      <c r="B127" s="63" t="s">
        <v>23</v>
      </c>
      <c r="C127" s="60"/>
      <c r="D127" s="60"/>
      <c r="E127" s="60"/>
      <c r="F127" s="60"/>
      <c r="G127" s="60"/>
      <c r="H127" s="60"/>
      <c r="I127" s="60"/>
      <c r="J127" s="60"/>
      <c r="K127" s="60"/>
      <c r="L127" s="60"/>
      <c r="M127" s="60"/>
      <c r="N127" s="61"/>
      <c r="O127" s="77"/>
      <c r="P127" s="140"/>
      <c r="Q127" s="102"/>
      <c r="R127" s="103"/>
    </row>
    <row r="128" spans="1:18" ht="24.95" customHeight="1">
      <c r="A128" s="116">
        <v>4.4000000000000004</v>
      </c>
      <c r="B128" s="65" t="s">
        <v>20</v>
      </c>
      <c r="C128" s="53">
        <v>23657.760000000002</v>
      </c>
      <c r="D128" s="54">
        <v>0</v>
      </c>
      <c r="E128" s="55">
        <v>23657.760000000002</v>
      </c>
      <c r="F128" s="53">
        <v>30311.504999999997</v>
      </c>
      <c r="G128" s="54">
        <v>0</v>
      </c>
      <c r="H128" s="55">
        <v>30311.504999999997</v>
      </c>
      <c r="I128" s="53">
        <v>31129.915634999994</v>
      </c>
      <c r="J128" s="54">
        <v>0</v>
      </c>
      <c r="K128" s="55">
        <v>31129.915634999994</v>
      </c>
      <c r="L128" s="187">
        <v>85099.180634999997</v>
      </c>
      <c r="M128" s="54">
        <v>0</v>
      </c>
      <c r="N128" s="55">
        <v>85099.180634999997</v>
      </c>
      <c r="O128" s="85">
        <v>4.4000000000000004</v>
      </c>
      <c r="P128" s="140"/>
      <c r="Q128" s="101">
        <f>N128</f>
        <v>85099.180634999997</v>
      </c>
      <c r="R128" s="103"/>
    </row>
    <row r="129" spans="1:18" ht="24.95" customHeight="1">
      <c r="A129" s="116">
        <v>4.5</v>
      </c>
      <c r="B129" s="65" t="s">
        <v>29</v>
      </c>
      <c r="C129" s="53">
        <v>8400</v>
      </c>
      <c r="D129" s="54">
        <v>0</v>
      </c>
      <c r="E129" s="55">
        <v>8400</v>
      </c>
      <c r="F129" s="53">
        <v>10762.5</v>
      </c>
      <c r="G129" s="54">
        <v>0</v>
      </c>
      <c r="H129" s="55">
        <v>10762.5</v>
      </c>
      <c r="I129" s="53">
        <v>11053.0875</v>
      </c>
      <c r="J129" s="54">
        <v>0</v>
      </c>
      <c r="K129" s="55">
        <v>11053.0875</v>
      </c>
      <c r="L129" s="187">
        <v>30215.587500000001</v>
      </c>
      <c r="M129" s="54">
        <v>0</v>
      </c>
      <c r="N129" s="55">
        <v>30215.587500000001</v>
      </c>
      <c r="O129" s="85">
        <v>4.5</v>
      </c>
      <c r="P129" s="140"/>
      <c r="Q129" s="101">
        <f>N129</f>
        <v>30215.587500000001</v>
      </c>
      <c r="R129" s="103"/>
    </row>
    <row r="130" spans="1:18" ht="24.95" customHeight="1">
      <c r="A130" s="116">
        <v>4.5999999999999996</v>
      </c>
      <c r="B130" s="65" t="s">
        <v>17</v>
      </c>
      <c r="C130" s="53">
        <v>3600</v>
      </c>
      <c r="D130" s="54">
        <v>0</v>
      </c>
      <c r="E130" s="55">
        <v>3600</v>
      </c>
      <c r="F130" s="53">
        <v>4427.9999999999991</v>
      </c>
      <c r="G130" s="54">
        <v>0</v>
      </c>
      <c r="H130" s="55">
        <v>4427.9999999999991</v>
      </c>
      <c r="I130" s="53">
        <v>4547.5559999999987</v>
      </c>
      <c r="J130" s="54">
        <v>0</v>
      </c>
      <c r="K130" s="55">
        <v>4547.5559999999987</v>
      </c>
      <c r="L130" s="187">
        <v>12575.555999999997</v>
      </c>
      <c r="M130" s="54">
        <v>0</v>
      </c>
      <c r="N130" s="55">
        <v>12575.555999999997</v>
      </c>
      <c r="O130" s="85">
        <v>4.5999999999999996</v>
      </c>
      <c r="P130" s="140"/>
      <c r="Q130" s="101">
        <f>N130</f>
        <v>12575.555999999997</v>
      </c>
      <c r="R130" s="103"/>
    </row>
    <row r="131" spans="1:18" ht="24.95" customHeight="1">
      <c r="A131" s="116"/>
      <c r="B131" s="65"/>
      <c r="C131" s="53"/>
      <c r="D131" s="54"/>
      <c r="E131" s="55"/>
      <c r="F131" s="53"/>
      <c r="G131" s="54"/>
      <c r="H131" s="55"/>
      <c r="I131" s="53"/>
      <c r="J131" s="54"/>
      <c r="K131" s="55"/>
      <c r="L131" s="187"/>
      <c r="M131" s="54"/>
      <c r="N131" s="55"/>
      <c r="O131" s="85"/>
      <c r="P131" s="140"/>
      <c r="Q131" s="101"/>
      <c r="R131" s="103"/>
    </row>
    <row r="132" spans="1:18" ht="24.95" customHeight="1">
      <c r="A132" s="117"/>
      <c r="B132" s="87" t="s">
        <v>147</v>
      </c>
      <c r="C132" s="78"/>
      <c r="D132" s="79"/>
      <c r="E132" s="80"/>
      <c r="F132" s="78"/>
      <c r="G132" s="79"/>
      <c r="H132" s="80"/>
      <c r="I132" s="78"/>
      <c r="J132" s="79"/>
      <c r="K132" s="80"/>
      <c r="L132" s="78"/>
      <c r="M132" s="79"/>
      <c r="N132" s="80"/>
      <c r="O132" s="86"/>
      <c r="P132" s="140"/>
      <c r="Q132" s="102"/>
      <c r="R132" s="103"/>
    </row>
    <row r="133" spans="1:18" ht="24.95" customHeight="1">
      <c r="A133" s="116">
        <v>4.7</v>
      </c>
      <c r="B133" s="88" t="s">
        <v>223</v>
      </c>
      <c r="C133" s="53">
        <v>21360</v>
      </c>
      <c r="D133" s="54">
        <v>21360</v>
      </c>
      <c r="E133" s="55">
        <v>0</v>
      </c>
      <c r="F133" s="53">
        <v>25092</v>
      </c>
      <c r="G133" s="54">
        <v>25092</v>
      </c>
      <c r="H133" s="55">
        <v>0</v>
      </c>
      <c r="I133" s="53">
        <v>25769.483999999997</v>
      </c>
      <c r="J133" s="54">
        <v>25769.483999999997</v>
      </c>
      <c r="K133" s="145">
        <v>0</v>
      </c>
      <c r="L133" s="188">
        <v>72221.483999999997</v>
      </c>
      <c r="M133" s="54">
        <v>72221.483999999997</v>
      </c>
      <c r="N133" s="55">
        <v>0</v>
      </c>
      <c r="O133" s="85">
        <v>4.7</v>
      </c>
      <c r="P133" s="140"/>
      <c r="Q133" s="101">
        <f>N133</f>
        <v>0</v>
      </c>
      <c r="R133" s="103"/>
    </row>
    <row r="134" spans="1:18" ht="24.95" customHeight="1">
      <c r="A134" s="116">
        <v>4.8</v>
      </c>
      <c r="B134" s="88" t="s">
        <v>222</v>
      </c>
      <c r="C134" s="53">
        <v>4378.47</v>
      </c>
      <c r="D134" s="54">
        <v>0</v>
      </c>
      <c r="E134" s="55">
        <v>4378.47</v>
      </c>
      <c r="F134" s="53">
        <v>4487.9317499999997</v>
      </c>
      <c r="G134" s="54">
        <v>0</v>
      </c>
      <c r="H134" s="55">
        <v>4487.9317499999997</v>
      </c>
      <c r="I134" s="53">
        <v>4609.1059072499993</v>
      </c>
      <c r="J134" s="54">
        <v>4609.1059072499993</v>
      </c>
      <c r="K134" s="145">
        <v>0</v>
      </c>
      <c r="L134" s="188">
        <v>13475.50765725</v>
      </c>
      <c r="M134" s="54">
        <v>4609.1059072499993</v>
      </c>
      <c r="N134" s="55">
        <v>8866.4017500000009</v>
      </c>
      <c r="O134" s="85">
        <v>4.8</v>
      </c>
      <c r="P134" s="140"/>
      <c r="Q134" s="101">
        <f t="shared" ref="Q134:Q138" si="8">N134</f>
        <v>8866.4017500000009</v>
      </c>
      <c r="R134" s="103"/>
    </row>
    <row r="135" spans="1:18" ht="24.95" customHeight="1">
      <c r="A135" s="116">
        <v>4.9000000000000004</v>
      </c>
      <c r="B135" s="88" t="s">
        <v>221</v>
      </c>
      <c r="C135" s="53">
        <v>24000</v>
      </c>
      <c r="D135" s="54">
        <v>24000</v>
      </c>
      <c r="E135" s="55">
        <v>0</v>
      </c>
      <c r="F135" s="53">
        <v>29987.399999999994</v>
      </c>
      <c r="G135" s="54">
        <v>29987.399999999994</v>
      </c>
      <c r="H135" s="55">
        <v>0</v>
      </c>
      <c r="I135" s="53">
        <v>30670.738799999992</v>
      </c>
      <c r="J135" s="54">
        <v>30670.738799999992</v>
      </c>
      <c r="K135" s="145">
        <v>0</v>
      </c>
      <c r="L135" s="187">
        <v>84658.138799999986</v>
      </c>
      <c r="M135" s="54">
        <v>84658.138799999986</v>
      </c>
      <c r="N135" s="55">
        <v>0</v>
      </c>
      <c r="O135" s="85">
        <v>4.9000000000000004</v>
      </c>
      <c r="P135" s="140"/>
      <c r="Q135" s="101">
        <f t="shared" si="8"/>
        <v>0</v>
      </c>
      <c r="R135" s="103"/>
    </row>
    <row r="136" spans="1:18" ht="24.95" customHeight="1">
      <c r="A136" s="116">
        <v>4.0999999999999996</v>
      </c>
      <c r="B136" s="88" t="s">
        <v>220</v>
      </c>
      <c r="C136" s="53">
        <v>2926.8</v>
      </c>
      <c r="D136" s="54">
        <v>0</v>
      </c>
      <c r="E136" s="55">
        <v>2926.8</v>
      </c>
      <c r="F136" s="53">
        <v>2999.9700000000003</v>
      </c>
      <c r="G136" s="54">
        <v>0</v>
      </c>
      <c r="H136" s="55">
        <v>2999.9700000000003</v>
      </c>
      <c r="I136" s="53">
        <v>3080.9691899999998</v>
      </c>
      <c r="J136" s="54">
        <v>3080.9691899999998</v>
      </c>
      <c r="K136" s="145">
        <v>0</v>
      </c>
      <c r="L136" s="187">
        <v>9007.7391900000002</v>
      </c>
      <c r="M136" s="54">
        <v>3080.9691899999998</v>
      </c>
      <c r="N136" s="55">
        <v>5926.77</v>
      </c>
      <c r="O136" s="85">
        <v>4.0999999999999996</v>
      </c>
      <c r="P136" s="140"/>
      <c r="Q136" s="101">
        <f t="shared" si="8"/>
        <v>5926.77</v>
      </c>
      <c r="R136" s="103"/>
    </row>
    <row r="137" spans="1:18" ht="24.95" customHeight="1">
      <c r="A137" s="116">
        <v>4.1100000000000003</v>
      </c>
      <c r="B137" s="88" t="s">
        <v>219</v>
      </c>
      <c r="C137" s="53">
        <v>7127.76</v>
      </c>
      <c r="D137" s="54">
        <v>0</v>
      </c>
      <c r="E137" s="55">
        <v>7127.76</v>
      </c>
      <c r="F137" s="53">
        <v>7305.9539999999997</v>
      </c>
      <c r="G137" s="54">
        <v>0</v>
      </c>
      <c r="H137" s="55">
        <v>7305.9539999999997</v>
      </c>
      <c r="I137" s="53">
        <v>7503.2147579999973</v>
      </c>
      <c r="J137" s="54">
        <v>7503.2147579999973</v>
      </c>
      <c r="K137" s="145">
        <v>0</v>
      </c>
      <c r="L137" s="53">
        <v>21936.928757999998</v>
      </c>
      <c r="M137" s="54">
        <v>7503.2147579999973</v>
      </c>
      <c r="N137" s="55">
        <v>14433.714</v>
      </c>
      <c r="O137" s="85">
        <v>4.1100000000000003</v>
      </c>
      <c r="P137" s="140"/>
      <c r="Q137" s="101">
        <f t="shared" si="8"/>
        <v>14433.714</v>
      </c>
      <c r="R137" s="103"/>
    </row>
    <row r="138" spans="1:18" ht="24.95" customHeight="1">
      <c r="A138" s="116">
        <v>4.12</v>
      </c>
      <c r="B138" s="88" t="s">
        <v>28</v>
      </c>
      <c r="C138" s="53">
        <v>4400</v>
      </c>
      <c r="D138" s="54">
        <v>4400</v>
      </c>
      <c r="E138" s="55">
        <v>0</v>
      </c>
      <c r="F138" s="53">
        <v>4510</v>
      </c>
      <c r="G138" s="54">
        <v>4510</v>
      </c>
      <c r="H138" s="55">
        <v>0</v>
      </c>
      <c r="I138" s="53">
        <v>4631.7699999999995</v>
      </c>
      <c r="J138" s="54">
        <v>4631.7699999999995</v>
      </c>
      <c r="K138" s="145">
        <v>0</v>
      </c>
      <c r="L138" s="53">
        <v>13541.77</v>
      </c>
      <c r="M138" s="54">
        <v>13541.77</v>
      </c>
      <c r="N138" s="55">
        <v>0</v>
      </c>
      <c r="O138" s="85">
        <v>4.12</v>
      </c>
      <c r="P138" s="140"/>
      <c r="Q138" s="101">
        <f t="shared" si="8"/>
        <v>0</v>
      </c>
      <c r="R138" s="103"/>
    </row>
    <row r="139" spans="1:18" ht="24.95" customHeight="1">
      <c r="A139" s="117">
        <v>4.13</v>
      </c>
      <c r="B139" s="88" t="s">
        <v>6</v>
      </c>
      <c r="C139" s="53">
        <v>2525.5520000000001</v>
      </c>
      <c r="D139" s="54">
        <v>1100</v>
      </c>
      <c r="E139" s="55">
        <v>1425.5520000000001</v>
      </c>
      <c r="F139" s="53">
        <v>2588.6908000000003</v>
      </c>
      <c r="G139" s="54">
        <v>1127.5</v>
      </c>
      <c r="H139" s="55">
        <v>1461.1908000000001</v>
      </c>
      <c r="I139" s="53">
        <v>3033.7461894999992</v>
      </c>
      <c r="J139" s="54">
        <v>3033.7461894999992</v>
      </c>
      <c r="K139" s="145">
        <v>0</v>
      </c>
      <c r="L139" s="53">
        <v>8147.9889894999997</v>
      </c>
      <c r="M139" s="54">
        <v>5261.2461894999997</v>
      </c>
      <c r="N139" s="55">
        <v>2886.7428</v>
      </c>
      <c r="O139" s="86" t="s">
        <v>253</v>
      </c>
      <c r="P139" s="140"/>
      <c r="Q139" s="144">
        <f>N139</f>
        <v>2886.7428</v>
      </c>
      <c r="R139" s="103"/>
    </row>
    <row r="140" spans="1:18" ht="24.95" customHeight="1">
      <c r="A140" s="325"/>
      <c r="B140" s="88"/>
      <c r="C140" s="67"/>
      <c r="D140" s="67"/>
      <c r="E140" s="67"/>
      <c r="F140" s="67"/>
      <c r="G140" s="67"/>
      <c r="H140" s="67"/>
      <c r="I140" s="67"/>
      <c r="J140" s="67"/>
      <c r="K140" s="326"/>
      <c r="L140" s="67"/>
      <c r="M140" s="67"/>
      <c r="N140" s="68"/>
      <c r="O140" s="86"/>
      <c r="P140" s="140"/>
      <c r="Q140" s="144"/>
      <c r="R140" s="103"/>
    </row>
    <row r="141" spans="1:18" ht="24.95" customHeight="1">
      <c r="A141" s="325"/>
      <c r="B141" s="88"/>
      <c r="C141" s="67"/>
      <c r="D141" s="67"/>
      <c r="E141" s="67"/>
      <c r="F141" s="67"/>
      <c r="G141" s="67"/>
      <c r="H141" s="67"/>
      <c r="I141" s="67"/>
      <c r="J141" s="67"/>
      <c r="K141" s="326"/>
      <c r="L141" s="67"/>
      <c r="M141" s="67"/>
      <c r="N141" s="68"/>
      <c r="O141" s="86"/>
      <c r="P141" s="140"/>
      <c r="Q141" s="144"/>
      <c r="R141" s="103"/>
    </row>
    <row r="142" spans="1:18" ht="24.95" customHeight="1">
      <c r="A142" s="132"/>
      <c r="B142" s="134" t="s">
        <v>10</v>
      </c>
      <c r="C142" s="60">
        <v>0</v>
      </c>
      <c r="D142" s="60">
        <v>0</v>
      </c>
      <c r="E142" s="60">
        <v>0</v>
      </c>
      <c r="F142" s="60">
        <v>0</v>
      </c>
      <c r="G142" s="60">
        <v>0</v>
      </c>
      <c r="H142" s="60">
        <v>0</v>
      </c>
      <c r="I142" s="60">
        <v>0</v>
      </c>
      <c r="J142" s="60">
        <v>0</v>
      </c>
      <c r="K142" s="60">
        <v>0</v>
      </c>
      <c r="L142" s="60">
        <v>0</v>
      </c>
      <c r="M142" s="60">
        <v>0</v>
      </c>
      <c r="N142" s="61">
        <v>0</v>
      </c>
      <c r="O142" s="86"/>
      <c r="P142" s="140"/>
      <c r="Q142" s="102"/>
      <c r="R142" s="103"/>
    </row>
    <row r="143" spans="1:18" ht="24.95" customHeight="1">
      <c r="A143" s="131">
        <v>4.1399999999999997</v>
      </c>
      <c r="B143" s="133" t="s">
        <v>0</v>
      </c>
      <c r="C143" s="53">
        <v>4500</v>
      </c>
      <c r="D143" s="54">
        <v>0</v>
      </c>
      <c r="E143" s="55">
        <v>4500</v>
      </c>
      <c r="F143" s="53">
        <v>4612.4999999999991</v>
      </c>
      <c r="G143" s="54">
        <v>0</v>
      </c>
      <c r="H143" s="55">
        <v>4612.4999999999991</v>
      </c>
      <c r="I143" s="53">
        <v>4737.0374999999985</v>
      </c>
      <c r="J143" s="54">
        <v>0</v>
      </c>
      <c r="K143" s="55">
        <v>4737.0374999999985</v>
      </c>
      <c r="L143" s="53">
        <v>13849.537499999999</v>
      </c>
      <c r="M143" s="54">
        <v>0</v>
      </c>
      <c r="N143" s="55">
        <v>13849.537499999999</v>
      </c>
      <c r="O143" s="85">
        <v>4.1399999999999997</v>
      </c>
      <c r="P143" s="140"/>
      <c r="Q143" s="102"/>
      <c r="R143" s="107">
        <f>N143</f>
        <v>13849.537499999999</v>
      </c>
    </row>
    <row r="144" spans="1:18" ht="24.95" customHeight="1">
      <c r="A144" s="131">
        <v>4.1500000000000004</v>
      </c>
      <c r="B144" s="133" t="s">
        <v>171</v>
      </c>
      <c r="C144" s="53">
        <v>2000</v>
      </c>
      <c r="D144" s="54">
        <v>0</v>
      </c>
      <c r="E144" s="55">
        <v>2000</v>
      </c>
      <c r="F144" s="53">
        <v>2050</v>
      </c>
      <c r="G144" s="54">
        <v>0</v>
      </c>
      <c r="H144" s="55">
        <v>2050</v>
      </c>
      <c r="I144" s="53">
        <v>2105.35</v>
      </c>
      <c r="J144" s="54">
        <v>0</v>
      </c>
      <c r="K144" s="55">
        <v>2105.35</v>
      </c>
      <c r="L144" s="53">
        <v>6155.35</v>
      </c>
      <c r="M144" s="54">
        <v>0</v>
      </c>
      <c r="N144" s="55">
        <v>6155.35</v>
      </c>
      <c r="O144" s="85">
        <v>4.1500000000000004</v>
      </c>
      <c r="P144" s="140"/>
      <c r="Q144" s="102"/>
      <c r="R144" s="107">
        <f>N144</f>
        <v>6155.35</v>
      </c>
    </row>
    <row r="145" spans="1:18" ht="24.95" customHeight="1">
      <c r="A145" s="131"/>
      <c r="B145" s="134" t="s">
        <v>254</v>
      </c>
      <c r="C145" s="137">
        <v>0</v>
      </c>
      <c r="D145" s="138">
        <v>0</v>
      </c>
      <c r="E145" s="139">
        <v>0</v>
      </c>
      <c r="F145" s="137">
        <v>0</v>
      </c>
      <c r="G145" s="138">
        <v>0</v>
      </c>
      <c r="H145" s="139">
        <v>0</v>
      </c>
      <c r="I145" s="137">
        <v>0</v>
      </c>
      <c r="J145" s="138">
        <v>0</v>
      </c>
      <c r="K145" s="139">
        <v>0</v>
      </c>
      <c r="L145" s="137">
        <v>0</v>
      </c>
      <c r="M145" s="138">
        <v>0</v>
      </c>
      <c r="N145" s="139">
        <v>0</v>
      </c>
      <c r="O145" s="85"/>
      <c r="P145" s="140"/>
      <c r="Q145" s="102"/>
      <c r="R145" s="107"/>
    </row>
    <row r="146" spans="1:18" ht="24.95" customHeight="1">
      <c r="A146" s="131">
        <v>4.16</v>
      </c>
      <c r="B146" s="133" t="s">
        <v>35</v>
      </c>
      <c r="C146" s="137">
        <v>2500</v>
      </c>
      <c r="D146" s="138">
        <v>2500</v>
      </c>
      <c r="E146" s="139">
        <v>0</v>
      </c>
      <c r="F146" s="137">
        <v>0</v>
      </c>
      <c r="G146" s="138">
        <v>0</v>
      </c>
      <c r="H146" s="139">
        <v>0</v>
      </c>
      <c r="I146" s="137">
        <v>0</v>
      </c>
      <c r="J146" s="138">
        <v>0</v>
      </c>
      <c r="K146" s="139">
        <v>0</v>
      </c>
      <c r="L146" s="192">
        <v>2500</v>
      </c>
      <c r="M146" s="138">
        <v>2500</v>
      </c>
      <c r="N146" s="139">
        <v>0</v>
      </c>
      <c r="O146" s="85">
        <v>4.16</v>
      </c>
      <c r="P146" s="140"/>
      <c r="Q146" s="102"/>
      <c r="R146" s="107"/>
    </row>
    <row r="147" spans="1:18" ht="24.95" customHeight="1">
      <c r="A147" s="131">
        <v>4.17</v>
      </c>
      <c r="B147" s="133" t="s">
        <v>36</v>
      </c>
      <c r="C147" s="137">
        <v>3100</v>
      </c>
      <c r="D147" s="138">
        <v>3100</v>
      </c>
      <c r="E147" s="139">
        <v>0</v>
      </c>
      <c r="F147" s="137">
        <v>0</v>
      </c>
      <c r="G147" s="138">
        <v>0</v>
      </c>
      <c r="H147" s="139">
        <v>0</v>
      </c>
      <c r="I147" s="137">
        <v>0</v>
      </c>
      <c r="J147" s="138">
        <v>0</v>
      </c>
      <c r="K147" s="139">
        <v>0</v>
      </c>
      <c r="L147" s="191">
        <v>3100</v>
      </c>
      <c r="M147" s="138">
        <v>3100</v>
      </c>
      <c r="N147" s="139">
        <v>0</v>
      </c>
      <c r="O147" s="85">
        <v>4.17</v>
      </c>
      <c r="P147" s="140"/>
      <c r="Q147" s="102"/>
      <c r="R147" s="107"/>
    </row>
    <row r="148" spans="1:18" ht="24.95" customHeight="1">
      <c r="A148" s="130"/>
      <c r="B148" s="135" t="s">
        <v>262</v>
      </c>
      <c r="C148" s="89">
        <f>SUM(C123:C147)</f>
        <v>149414.10199999998</v>
      </c>
      <c r="D148" s="90">
        <f t="shared" ref="D148:N148" si="9">SUM(D123:D147)</f>
        <v>56460</v>
      </c>
      <c r="E148" s="91">
        <f t="shared" si="9"/>
        <v>92954.101999999999</v>
      </c>
      <c r="F148" s="89">
        <f t="shared" si="9"/>
        <v>164947.65555</v>
      </c>
      <c r="G148" s="90">
        <f t="shared" si="9"/>
        <v>60716.899999999994</v>
      </c>
      <c r="H148" s="91">
        <f t="shared" si="9"/>
        <v>104230.75555</v>
      </c>
      <c r="I148" s="89">
        <f t="shared" si="9"/>
        <v>169650.08198774996</v>
      </c>
      <c r="J148" s="90">
        <f t="shared" si="9"/>
        <v>79299.028844749992</v>
      </c>
      <c r="K148" s="91">
        <f t="shared" si="9"/>
        <v>90351.053142999997</v>
      </c>
      <c r="L148" s="89">
        <f t="shared" si="9"/>
        <v>484011.83953774988</v>
      </c>
      <c r="M148" s="90">
        <f t="shared" si="9"/>
        <v>196475.92884474996</v>
      </c>
      <c r="N148" s="91">
        <f t="shared" si="9"/>
        <v>287535.9106929999</v>
      </c>
      <c r="O148" s="83"/>
      <c r="P148" s="140"/>
      <c r="Q148" s="102"/>
      <c r="R148" s="103"/>
    </row>
    <row r="149" spans="1:18" ht="24.95" customHeight="1">
      <c r="A149" s="129"/>
      <c r="B149" s="134" t="s">
        <v>4</v>
      </c>
      <c r="C149" s="60">
        <v>0</v>
      </c>
      <c r="D149" s="60">
        <v>0</v>
      </c>
      <c r="E149" s="60">
        <v>0</v>
      </c>
      <c r="F149" s="60">
        <v>0</v>
      </c>
      <c r="G149" s="60">
        <v>0</v>
      </c>
      <c r="H149" s="60">
        <v>0</v>
      </c>
      <c r="I149" s="60">
        <v>0</v>
      </c>
      <c r="J149" s="60">
        <v>0</v>
      </c>
      <c r="K149" s="60">
        <v>0</v>
      </c>
      <c r="L149" s="60">
        <v>0</v>
      </c>
      <c r="M149" s="60">
        <v>0</v>
      </c>
      <c r="N149" s="61">
        <v>0</v>
      </c>
      <c r="O149" s="77"/>
      <c r="P149" s="140"/>
      <c r="Q149" s="102"/>
      <c r="R149" s="103"/>
    </row>
    <row r="150" spans="1:18" ht="24.95" customHeight="1">
      <c r="A150" s="131">
        <v>5.0999999999999996</v>
      </c>
      <c r="B150" s="133" t="s">
        <v>218</v>
      </c>
      <c r="C150" s="49">
        <v>7000</v>
      </c>
      <c r="D150" s="50">
        <v>0</v>
      </c>
      <c r="E150" s="51">
        <v>7000</v>
      </c>
      <c r="F150" s="49">
        <v>7174.9999999999991</v>
      </c>
      <c r="G150" s="50">
        <v>0</v>
      </c>
      <c r="H150" s="51">
        <v>7174.9999999999991</v>
      </c>
      <c r="I150" s="49">
        <v>7368.7249999999985</v>
      </c>
      <c r="J150" s="50">
        <v>0</v>
      </c>
      <c r="K150" s="51">
        <v>7368.7249999999985</v>
      </c>
      <c r="L150" s="49">
        <v>21543.724999999999</v>
      </c>
      <c r="M150" s="50">
        <v>0</v>
      </c>
      <c r="N150" s="51">
        <v>21543.724999999999</v>
      </c>
      <c r="O150" s="85">
        <v>5.0999999999999996</v>
      </c>
      <c r="P150" s="140"/>
      <c r="Q150" s="101">
        <f>N150</f>
        <v>21543.724999999999</v>
      </c>
      <c r="R150" s="103"/>
    </row>
    <row r="151" spans="1:18" ht="24.95" customHeight="1">
      <c r="A151" s="131">
        <v>5.2</v>
      </c>
      <c r="B151" s="133" t="s">
        <v>5</v>
      </c>
      <c r="C151" s="53">
        <v>16000</v>
      </c>
      <c r="D151" s="54">
        <v>0</v>
      </c>
      <c r="E151" s="55">
        <v>16000</v>
      </c>
      <c r="F151" s="53">
        <v>16399.999999999996</v>
      </c>
      <c r="G151" s="54">
        <v>0</v>
      </c>
      <c r="H151" s="55">
        <v>16399.999999999996</v>
      </c>
      <c r="I151" s="53">
        <v>16842.799999999996</v>
      </c>
      <c r="J151" s="54">
        <v>0</v>
      </c>
      <c r="K151" s="55">
        <v>16842.799999999996</v>
      </c>
      <c r="L151" s="53">
        <v>49242.799999999988</v>
      </c>
      <c r="M151" s="54">
        <v>0</v>
      </c>
      <c r="N151" s="55">
        <v>49242.799999999988</v>
      </c>
      <c r="O151" s="85">
        <v>5.2</v>
      </c>
      <c r="P151" s="140"/>
      <c r="Q151" s="101">
        <f t="shared" ref="Q151:Q155" si="10">N151</f>
        <v>49242.799999999988</v>
      </c>
      <c r="R151" s="103"/>
    </row>
    <row r="152" spans="1:18" ht="24.95" customHeight="1">
      <c r="A152" s="131">
        <v>5.3</v>
      </c>
      <c r="B152" s="133" t="s">
        <v>7</v>
      </c>
      <c r="C152" s="53">
        <v>16200</v>
      </c>
      <c r="D152" s="54">
        <v>0</v>
      </c>
      <c r="E152" s="55">
        <v>16200</v>
      </c>
      <c r="F152" s="53">
        <v>0</v>
      </c>
      <c r="G152" s="54">
        <v>0</v>
      </c>
      <c r="H152" s="55">
        <v>0</v>
      </c>
      <c r="I152" s="53">
        <v>17053.334999999999</v>
      </c>
      <c r="J152" s="54">
        <v>17053.334999999999</v>
      </c>
      <c r="K152" s="55">
        <v>0</v>
      </c>
      <c r="L152" s="53">
        <v>33253.334999999999</v>
      </c>
      <c r="M152" s="54">
        <v>17053.334999999999</v>
      </c>
      <c r="N152" s="55">
        <v>16200</v>
      </c>
      <c r="O152" s="85">
        <v>5.3</v>
      </c>
      <c r="P152" s="140"/>
      <c r="Q152" s="101">
        <f t="shared" si="10"/>
        <v>16200</v>
      </c>
      <c r="R152" s="103"/>
    </row>
    <row r="153" spans="1:18" ht="24.95" customHeight="1">
      <c r="A153" s="131">
        <v>5.4</v>
      </c>
      <c r="B153" s="133" t="s">
        <v>8</v>
      </c>
      <c r="C153" s="53">
        <v>5534.9999999999991</v>
      </c>
      <c r="D153" s="54">
        <v>0</v>
      </c>
      <c r="E153" s="55">
        <v>5534.9999999999991</v>
      </c>
      <c r="F153" s="53">
        <v>0</v>
      </c>
      <c r="G153" s="54">
        <v>0</v>
      </c>
      <c r="H153" s="55">
        <v>0</v>
      </c>
      <c r="I153" s="53">
        <v>5826.5561249999992</v>
      </c>
      <c r="J153" s="54">
        <v>5826.5561249999992</v>
      </c>
      <c r="K153" s="55">
        <v>0</v>
      </c>
      <c r="L153" s="53">
        <v>11361.556124999999</v>
      </c>
      <c r="M153" s="54">
        <v>5826.5561249999992</v>
      </c>
      <c r="N153" s="55">
        <v>5534.9999999999991</v>
      </c>
      <c r="O153" s="85">
        <v>5.4</v>
      </c>
      <c r="P153" s="140"/>
      <c r="Q153" s="101">
        <f t="shared" si="10"/>
        <v>5534.9999999999991</v>
      </c>
      <c r="R153" s="103"/>
    </row>
    <row r="154" spans="1:18" ht="24.95" customHeight="1">
      <c r="A154" s="131">
        <v>5.5</v>
      </c>
      <c r="B154" s="133" t="s">
        <v>33</v>
      </c>
      <c r="C154" s="53">
        <v>0</v>
      </c>
      <c r="D154" s="54">
        <v>0</v>
      </c>
      <c r="E154" s="55">
        <v>0</v>
      </c>
      <c r="F154" s="53">
        <v>15375</v>
      </c>
      <c r="G154" s="54">
        <v>15375</v>
      </c>
      <c r="H154" s="55">
        <v>0</v>
      </c>
      <c r="I154" s="53">
        <v>0</v>
      </c>
      <c r="J154" s="54">
        <v>0</v>
      </c>
      <c r="K154" s="55">
        <v>0</v>
      </c>
      <c r="L154" s="53">
        <v>15375</v>
      </c>
      <c r="M154" s="54">
        <v>15375</v>
      </c>
      <c r="N154" s="55">
        <v>0</v>
      </c>
      <c r="O154" s="85">
        <v>5.5</v>
      </c>
      <c r="P154" s="140"/>
      <c r="Q154" s="101">
        <f t="shared" si="10"/>
        <v>0</v>
      </c>
      <c r="R154" s="103"/>
    </row>
    <row r="155" spans="1:18" ht="24.95" customHeight="1">
      <c r="A155" s="131">
        <v>5.6</v>
      </c>
      <c r="B155" s="133" t="s">
        <v>34</v>
      </c>
      <c r="C155" s="53">
        <v>0</v>
      </c>
      <c r="D155" s="54">
        <v>0</v>
      </c>
      <c r="E155" s="55">
        <v>0</v>
      </c>
      <c r="F155" s="53">
        <v>15375</v>
      </c>
      <c r="G155" s="54">
        <v>15375</v>
      </c>
      <c r="H155" s="55">
        <v>0</v>
      </c>
      <c r="I155" s="53">
        <v>0</v>
      </c>
      <c r="J155" s="54">
        <v>0</v>
      </c>
      <c r="K155" s="55">
        <v>0</v>
      </c>
      <c r="L155" s="187">
        <v>15375</v>
      </c>
      <c r="M155" s="54">
        <v>15375</v>
      </c>
      <c r="N155" s="55">
        <v>0</v>
      </c>
      <c r="O155" s="85">
        <v>5.6</v>
      </c>
      <c r="P155" s="140"/>
      <c r="Q155" s="101">
        <f t="shared" si="10"/>
        <v>0</v>
      </c>
      <c r="R155" s="103"/>
    </row>
    <row r="156" spans="1:18" ht="24.95" customHeight="1">
      <c r="A156" s="83"/>
      <c r="B156" s="84" t="s">
        <v>263</v>
      </c>
      <c r="C156" s="71">
        <f>SUM(C150:C155)</f>
        <v>44735</v>
      </c>
      <c r="D156" s="72">
        <f t="shared" ref="D156:N156" si="11">SUM(D150:D155)</f>
        <v>0</v>
      </c>
      <c r="E156" s="73">
        <f t="shared" si="11"/>
        <v>44735</v>
      </c>
      <c r="F156" s="71">
        <f t="shared" si="11"/>
        <v>54325</v>
      </c>
      <c r="G156" s="72">
        <f t="shared" si="11"/>
        <v>30750</v>
      </c>
      <c r="H156" s="73">
        <f t="shared" si="11"/>
        <v>23574.999999999996</v>
      </c>
      <c r="I156" s="71">
        <f t="shared" si="11"/>
        <v>47091.416124999989</v>
      </c>
      <c r="J156" s="72">
        <f t="shared" si="11"/>
        <v>22879.891124999998</v>
      </c>
      <c r="K156" s="73">
        <f t="shared" si="11"/>
        <v>24211.524999999994</v>
      </c>
      <c r="L156" s="71">
        <f t="shared" si="11"/>
        <v>146151.41612499999</v>
      </c>
      <c r="M156" s="72">
        <f t="shared" si="11"/>
        <v>53629.891124999995</v>
      </c>
      <c r="N156" s="73">
        <f t="shared" si="11"/>
        <v>92521.524999999994</v>
      </c>
      <c r="O156" s="83"/>
      <c r="P156" s="140"/>
      <c r="Q156" s="102"/>
      <c r="R156" s="103"/>
    </row>
    <row r="157" spans="1:18" ht="24.95" customHeight="1" thickBot="1">
      <c r="A157" s="92"/>
      <c r="B157" s="93" t="s">
        <v>3</v>
      </c>
      <c r="C157" s="94">
        <f>C156+C148+C120+C62+C22</f>
        <v>801439.00199999998</v>
      </c>
      <c r="D157" s="94">
        <f>D156+D148+D120+D62+D22</f>
        <v>543244.35</v>
      </c>
      <c r="E157" s="94">
        <f>E156+E148+E120+E62+E22</f>
        <v>258194.652</v>
      </c>
      <c r="F157" s="94">
        <f>F156+F148+F120+F62+F22</f>
        <v>924151.6505499999</v>
      </c>
      <c r="G157" s="94">
        <f>G156+G148+G120+G62+G22</f>
        <v>686834.83125000005</v>
      </c>
      <c r="H157" s="94">
        <f>H156+H148+H120+H62+H22</f>
        <v>237316.8193</v>
      </c>
      <c r="I157" s="94">
        <f>I156+I148+I120+I62+I22</f>
        <v>701813.69925900002</v>
      </c>
      <c r="J157" s="94">
        <f>J156+J148+J120+J62+J22</f>
        <v>581424.56499099999</v>
      </c>
      <c r="K157" s="94">
        <f>K156+K148+K120+K62+K22</f>
        <v>120389.13426799999</v>
      </c>
      <c r="L157" s="94">
        <f>L156+L148+L120+L62+L22</f>
        <v>2427404.3518089997</v>
      </c>
      <c r="M157" s="94">
        <f>M156+M148+M120+M62+M22</f>
        <v>1811503.746241</v>
      </c>
      <c r="N157" s="94">
        <f>N156+N148+N120+N62+N22</f>
        <v>615900.60556799988</v>
      </c>
      <c r="O157" s="92"/>
      <c r="P157" s="108">
        <f>SUM(P17:P156)</f>
        <v>48994.931125000003</v>
      </c>
      <c r="Q157" s="108">
        <f t="shared" ref="Q157:R157" si="12">SUM(Q17:Q156)</f>
        <v>490248.40694299998</v>
      </c>
      <c r="R157" s="108">
        <f t="shared" si="12"/>
        <v>76657.267500000016</v>
      </c>
    </row>
    <row r="158" spans="1:18" ht="24.95" customHeight="1">
      <c r="A158" s="184"/>
      <c r="B158" s="185"/>
      <c r="C158" s="186"/>
      <c r="D158" s="186"/>
      <c r="E158" s="186"/>
      <c r="F158" s="186"/>
      <c r="G158" s="186"/>
      <c r="H158" s="186"/>
      <c r="I158" s="186"/>
      <c r="J158" s="186">
        <v>49</v>
      </c>
      <c r="K158" s="186" t="s">
        <v>268</v>
      </c>
      <c r="L158" s="186">
        <f>SUM(L19,L25:L41,L65:L83,L123:L125,L133:L134,L146,L154)+(SUM(L108:L119,L137:L139,L143:L144,L150:L153)*0.49)</f>
        <v>1188275.7794454251</v>
      </c>
      <c r="M158" s="186">
        <f>SUM(M19,M25:M41,M65:M83,M123:M125,M133:M134,M146,M154)+(SUM(M108:M119,M137:M139,M143:M144,M150:M153)*0.49)</f>
        <v>887659.585780425</v>
      </c>
      <c r="N158" s="186">
        <f>SUM(N19,N25:N41,N65:N83,N123:N125,N133:N134,N146,N154)+(SUM(N108:N119,N137:N139,N143:N144,N150:N153)*0.49)</f>
        <v>300616.19366500003</v>
      </c>
      <c r="O158" s="184"/>
      <c r="Q158" s="121"/>
      <c r="R158" s="121"/>
    </row>
    <row r="159" spans="1:18" ht="24.95" customHeight="1">
      <c r="A159" s="184"/>
      <c r="B159" s="185"/>
      <c r="C159" s="186"/>
      <c r="D159" s="186"/>
      <c r="E159" s="186"/>
      <c r="F159" s="186"/>
      <c r="G159" s="186"/>
      <c r="H159" s="186"/>
      <c r="I159" s="186"/>
      <c r="J159" s="186">
        <v>51</v>
      </c>
      <c r="K159" s="186" t="s">
        <v>280</v>
      </c>
      <c r="L159" s="186">
        <f>SUM(L21,L44:L60,L86:L104,L128:L130,L135:L136,L147,L155)+(SUM(L108:L119,L137:L139,L143:L144,L150:L153)*0.51)</f>
        <v>1239128.572363575</v>
      </c>
      <c r="M159" s="186">
        <f>SUM(M21,M44:M60,M86:M104,M128:M130,M135:M136,M147,M155)+(SUM(M108:M119,M137:M139,M143:M144,M150:M153)*0.51)</f>
        <v>923844.16046057479</v>
      </c>
      <c r="N159" s="186">
        <f>SUM(N21,N44:N60,N86:N104,N128:N130,N135:N136,N147,N155)+(SUM(N108:N119,N137:N139,N143:N144,N150:N153)*0.51)</f>
        <v>315284.41190299997</v>
      </c>
      <c r="O159" s="184"/>
      <c r="Q159" s="121"/>
      <c r="R159" s="121"/>
    </row>
    <row r="160" spans="1:18" ht="24.95" customHeight="1">
      <c r="A160" s="184"/>
      <c r="B160" s="185"/>
      <c r="C160" s="186"/>
      <c r="D160" s="186"/>
      <c r="E160" s="186"/>
      <c r="F160" s="186"/>
      <c r="G160" s="186"/>
      <c r="H160" s="186"/>
      <c r="I160" s="186"/>
      <c r="J160" s="186"/>
      <c r="K160" s="186"/>
      <c r="L160" s="186">
        <f>L158+L159</f>
        <v>2427404.3518090001</v>
      </c>
      <c r="M160" s="186">
        <f>M158+M159</f>
        <v>1811503.7462409998</v>
      </c>
      <c r="N160" s="186">
        <f>N158+N159</f>
        <v>615900.605568</v>
      </c>
      <c r="O160" s="184"/>
      <c r="Q160" s="121"/>
      <c r="R160" s="121"/>
    </row>
    <row r="161" spans="1:18" ht="24.95" customHeight="1">
      <c r="A161" s="184"/>
      <c r="B161" s="185"/>
      <c r="C161" s="186"/>
      <c r="D161" s="186"/>
      <c r="E161" s="186"/>
      <c r="F161" s="186"/>
      <c r="G161" s="186"/>
      <c r="H161" s="186"/>
      <c r="I161" s="186"/>
      <c r="J161" s="186"/>
      <c r="K161" s="186"/>
      <c r="L161" s="186"/>
      <c r="M161" s="193">
        <f>M160/L160</f>
        <v>0.7462719364785656</v>
      </c>
      <c r="N161" s="193">
        <f>N160/L160</f>
        <v>0.25372806352143429</v>
      </c>
      <c r="O161" s="184"/>
      <c r="Q161" s="121"/>
      <c r="R161" s="121"/>
    </row>
    <row r="162" spans="1:18" ht="24.95" customHeight="1" thickBot="1">
      <c r="M162" s="136">
        <f>M157/$L$157</f>
        <v>0.74627193647856582</v>
      </c>
      <c r="N162" s="136">
        <f>N157/$L$157</f>
        <v>0.25372806352143429</v>
      </c>
    </row>
    <row r="163" spans="1:18" ht="24.95" hidden="1" customHeight="1">
      <c r="C163" s="121">
        <f>C156+C148+C137+C138+C120</f>
        <v>529966.01199999999</v>
      </c>
      <c r="D163" s="104"/>
      <c r="F163" s="121">
        <f>F156+F148+F137+F138+F120</f>
        <v>574018.29829999991</v>
      </c>
      <c r="G163" s="104"/>
      <c r="I163" s="121">
        <f>I156+I148+I137+I138+I120</f>
        <v>574538.68821699987</v>
      </c>
      <c r="J163" s="104"/>
      <c r="L163" s="121">
        <f>L156+L148+L137+L138+L120</f>
        <v>1678522.9985169997</v>
      </c>
      <c r="M163" s="104"/>
    </row>
    <row r="164" spans="1:18" ht="24.95" hidden="1" customHeight="1">
      <c r="C164" s="121">
        <f>C163/2</f>
        <v>264983.00599999999</v>
      </c>
      <c r="D164" s="122">
        <f>C164</f>
        <v>264983.00599999999</v>
      </c>
      <c r="F164" s="121">
        <f>F163/2</f>
        <v>287009.14914999995</v>
      </c>
      <c r="G164" s="122">
        <f>F164</f>
        <v>287009.14914999995</v>
      </c>
      <c r="I164" s="121">
        <f>I163/2</f>
        <v>287269.34410849994</v>
      </c>
      <c r="J164" s="122">
        <f>I164</f>
        <v>287269.34410849994</v>
      </c>
      <c r="L164" s="121">
        <f>L163/2</f>
        <v>839261.49925849983</v>
      </c>
      <c r="M164" s="122">
        <f>L164</f>
        <v>839261.49925849983</v>
      </c>
      <c r="R164" s="109"/>
    </row>
    <row r="165" spans="1:18" ht="24.95" hidden="1" customHeight="1">
      <c r="C165" s="121" t="e">
        <f>C19+#REF!+#REF!+#REF!+#REF!+#REF!+C133+C134</f>
        <v>#REF!</v>
      </c>
      <c r="D165" s="109" t="e">
        <f>C157-C163-C165</f>
        <v>#REF!</v>
      </c>
      <c r="F165" s="121" t="e">
        <f>F19+#REF!+#REF!+#REF!+#REF!+#REF!+F133+F134</f>
        <v>#REF!</v>
      </c>
      <c r="G165" s="109" t="e">
        <f>F157-F163-F165</f>
        <v>#REF!</v>
      </c>
      <c r="I165" s="121" t="e">
        <f>I19+#REF!+#REF!+#REF!+#REF!+#REF!+I133+I134</f>
        <v>#REF!</v>
      </c>
      <c r="J165" s="109" t="e">
        <f>I157-I163-I165</f>
        <v>#REF!</v>
      </c>
      <c r="L165" s="121" t="e">
        <f>L19+#REF!+#REF!+#REF!+#REF!+#REF!+L133+L134</f>
        <v>#REF!</v>
      </c>
      <c r="M165" s="109" t="e">
        <f>L157-L163-L165</f>
        <v>#REF!</v>
      </c>
    </row>
    <row r="166" spans="1:18" ht="24.95" hidden="1" customHeight="1">
      <c r="B166" s="31" t="s">
        <v>175</v>
      </c>
      <c r="C166" s="122" t="e">
        <f>C165+C164</f>
        <v>#REF!</v>
      </c>
      <c r="D166" s="122" t="e">
        <f>D164+D165</f>
        <v>#REF!</v>
      </c>
      <c r="F166" s="122" t="e">
        <f>F165+F164</f>
        <v>#REF!</v>
      </c>
      <c r="G166" s="122" t="e">
        <f>G164+G165</f>
        <v>#REF!</v>
      </c>
      <c r="I166" s="122" t="e">
        <f>I165+I164</f>
        <v>#REF!</v>
      </c>
      <c r="J166" s="122" t="e">
        <f>J164+J165</f>
        <v>#REF!</v>
      </c>
      <c r="L166" s="122" t="e">
        <f>L165+L164</f>
        <v>#REF!</v>
      </c>
      <c r="M166" s="122" t="e">
        <f>M164+M165</f>
        <v>#REF!</v>
      </c>
      <c r="N166" s="48" t="s">
        <v>172</v>
      </c>
    </row>
    <row r="167" spans="1:18" ht="24.95" hidden="1" customHeight="1">
      <c r="B167" s="31" t="s">
        <v>176</v>
      </c>
      <c r="C167" s="122" t="e">
        <f>C166/0.6347</f>
        <v>#REF!</v>
      </c>
      <c r="D167" s="122" t="e">
        <f t="shared" ref="D167:J167" si="13">D166/0.6347</f>
        <v>#REF!</v>
      </c>
      <c r="E167" s="122"/>
      <c r="F167" s="122" t="e">
        <f t="shared" si="13"/>
        <v>#REF!</v>
      </c>
      <c r="G167" s="122" t="e">
        <f t="shared" si="13"/>
        <v>#REF!</v>
      </c>
      <c r="H167" s="122"/>
      <c r="I167" s="122" t="e">
        <f t="shared" si="13"/>
        <v>#REF!</v>
      </c>
      <c r="J167" s="122" t="e">
        <f t="shared" si="13"/>
        <v>#REF!</v>
      </c>
      <c r="K167" s="122"/>
      <c r="L167" s="233" t="e">
        <f>L166+M166</f>
        <v>#REF!</v>
      </c>
      <c r="M167" s="233"/>
    </row>
    <row r="168" spans="1:18" ht="24.95" hidden="1" customHeight="1"/>
    <row r="169" spans="1:18" ht="24.95" hidden="1" customHeight="1">
      <c r="B169" s="31" t="s">
        <v>173</v>
      </c>
      <c r="C169" s="121" t="e">
        <f>C167</f>
        <v>#REF!</v>
      </c>
      <c r="D169" s="121" t="e">
        <f>F167</f>
        <v>#REF!</v>
      </c>
      <c r="E169" s="121" t="e">
        <f>I167</f>
        <v>#REF!</v>
      </c>
      <c r="F169" s="121"/>
    </row>
    <row r="170" spans="1:18" ht="24.95" hidden="1" customHeight="1">
      <c r="B170" s="31" t="s">
        <v>174</v>
      </c>
      <c r="C170" s="121" t="e">
        <f>D167</f>
        <v>#REF!</v>
      </c>
      <c r="D170" s="121" t="e">
        <f>G167</f>
        <v>#REF!</v>
      </c>
      <c r="E170" s="121" t="e">
        <f>J167</f>
        <v>#REF!</v>
      </c>
      <c r="F170" s="121"/>
    </row>
    <row r="171" spans="1:18" ht="24.95" customHeight="1">
      <c r="A171" s="206" t="s">
        <v>274</v>
      </c>
      <c r="B171" s="208" t="s">
        <v>273</v>
      </c>
      <c r="C171" s="8" t="s">
        <v>72</v>
      </c>
      <c r="D171" s="9" t="s">
        <v>2</v>
      </c>
      <c r="E171" s="28" t="s">
        <v>1</v>
      </c>
      <c r="F171" s="8" t="s">
        <v>72</v>
      </c>
      <c r="G171" s="9" t="s">
        <v>2</v>
      </c>
      <c r="H171" s="28" t="s">
        <v>1</v>
      </c>
      <c r="I171" s="8" t="s">
        <v>72</v>
      </c>
      <c r="J171" s="9" t="s">
        <v>2</v>
      </c>
      <c r="K171" s="28" t="s">
        <v>1</v>
      </c>
      <c r="L171" s="194" t="s">
        <v>72</v>
      </c>
      <c r="M171" s="196" t="s">
        <v>2</v>
      </c>
      <c r="N171" s="198" t="s">
        <v>1</v>
      </c>
      <c r="O171" s="194" t="s">
        <v>277</v>
      </c>
      <c r="P171" s="196" t="s">
        <v>278</v>
      </c>
      <c r="Q171" s="198" t="s">
        <v>279</v>
      </c>
    </row>
    <row r="172" spans="1:18" ht="24.95" customHeight="1" thickBot="1">
      <c r="A172" s="207"/>
      <c r="B172" s="209"/>
      <c r="C172" s="151" t="s">
        <v>71</v>
      </c>
      <c r="D172" s="152" t="s">
        <v>71</v>
      </c>
      <c r="E172" s="153" t="s">
        <v>71</v>
      </c>
      <c r="F172" s="151" t="s">
        <v>70</v>
      </c>
      <c r="G172" s="152" t="s">
        <v>70</v>
      </c>
      <c r="H172" s="153" t="s">
        <v>70</v>
      </c>
      <c r="I172" s="151" t="s">
        <v>69</v>
      </c>
      <c r="J172" s="152" t="s">
        <v>69</v>
      </c>
      <c r="K172" s="153" t="s">
        <v>69</v>
      </c>
      <c r="L172" s="195"/>
      <c r="M172" s="197"/>
      <c r="N172" s="199"/>
      <c r="O172" s="195"/>
      <c r="P172" s="197"/>
      <c r="Q172" s="199"/>
    </row>
    <row r="173" spans="1:18" ht="24.95" customHeight="1">
      <c r="A173" s="200" t="s">
        <v>268</v>
      </c>
      <c r="B173" s="179" t="s">
        <v>15</v>
      </c>
      <c r="C173" s="160">
        <f>C19</f>
        <v>9150</v>
      </c>
      <c r="D173" s="161">
        <f t="shared" ref="D173:N173" si="14">D19</f>
        <v>0</v>
      </c>
      <c r="E173" s="161">
        <f t="shared" si="14"/>
        <v>9150</v>
      </c>
      <c r="F173" s="161">
        <f t="shared" si="14"/>
        <v>0</v>
      </c>
      <c r="G173" s="161">
        <f t="shared" si="14"/>
        <v>0</v>
      </c>
      <c r="H173" s="161">
        <f t="shared" si="14"/>
        <v>0</v>
      </c>
      <c r="I173" s="161">
        <f t="shared" si="14"/>
        <v>0</v>
      </c>
      <c r="J173" s="161">
        <f t="shared" si="14"/>
        <v>0</v>
      </c>
      <c r="K173" s="161">
        <f t="shared" si="14"/>
        <v>0</v>
      </c>
      <c r="L173" s="161">
        <f t="shared" si="14"/>
        <v>9150</v>
      </c>
      <c r="M173" s="161">
        <f t="shared" si="14"/>
        <v>0</v>
      </c>
      <c r="N173" s="162">
        <f t="shared" si="14"/>
        <v>9150</v>
      </c>
      <c r="O173" s="161">
        <f>L173/0.632</f>
        <v>14477.848101265823</v>
      </c>
      <c r="P173" s="161">
        <f t="shared" ref="P173:P188" si="15">M173/0.632</f>
        <v>0</v>
      </c>
      <c r="Q173" s="162">
        <f t="shared" ref="Q173:Q188" si="16">N173/0.632</f>
        <v>14477.848101265823</v>
      </c>
    </row>
    <row r="174" spans="1:18" ht="24.95" customHeight="1">
      <c r="A174" s="201"/>
      <c r="B174" s="180" t="s">
        <v>264</v>
      </c>
      <c r="C174" s="163">
        <f>SUM(C25:C41)</f>
        <v>140682.5</v>
      </c>
      <c r="D174" s="164">
        <f t="shared" ref="D174:N174" si="17">SUM(D25:D41)</f>
        <v>138037.5</v>
      </c>
      <c r="E174" s="164">
        <f t="shared" si="17"/>
        <v>2645</v>
      </c>
      <c r="F174" s="164">
        <f t="shared" si="17"/>
        <v>186454.6875</v>
      </c>
      <c r="G174" s="164">
        <f t="shared" si="17"/>
        <v>167933.1875</v>
      </c>
      <c r="H174" s="164">
        <f t="shared" si="17"/>
        <v>18521.5</v>
      </c>
      <c r="I174" s="164">
        <f t="shared" si="17"/>
        <v>66304.73874999999</v>
      </c>
      <c r="J174" s="164">
        <f t="shared" si="17"/>
        <v>63715.158249999993</v>
      </c>
      <c r="K174" s="164">
        <f t="shared" si="17"/>
        <v>2589.5804999999996</v>
      </c>
      <c r="L174" s="164">
        <f t="shared" si="17"/>
        <v>393441.9262499999</v>
      </c>
      <c r="M174" s="164">
        <f t="shared" si="17"/>
        <v>369685.84574999998</v>
      </c>
      <c r="N174" s="165">
        <f t="shared" si="17"/>
        <v>23756.0805</v>
      </c>
      <c r="O174" s="164">
        <f t="shared" ref="O174:O188" si="18">L174/0.632</f>
        <v>622534.69343354413</v>
      </c>
      <c r="P174" s="164">
        <f t="shared" si="15"/>
        <v>584945.95846518979</v>
      </c>
      <c r="Q174" s="165">
        <f t="shared" si="16"/>
        <v>37588.734968354431</v>
      </c>
    </row>
    <row r="175" spans="1:18" ht="24.95" customHeight="1">
      <c r="A175" s="201"/>
      <c r="B175" s="180" t="s">
        <v>269</v>
      </c>
      <c r="C175" s="163">
        <f>SUM(C65:C83)</f>
        <v>147051.1</v>
      </c>
      <c r="D175" s="164">
        <f t="shared" ref="D175:N175" si="19">SUM(D65:D83)</f>
        <v>109558.75</v>
      </c>
      <c r="E175" s="164">
        <f t="shared" si="19"/>
        <v>37492.35</v>
      </c>
      <c r="F175" s="164">
        <f t="shared" si="19"/>
        <v>147899.65875</v>
      </c>
      <c r="G175" s="164">
        <f t="shared" si="19"/>
        <v>125459.99999999999</v>
      </c>
      <c r="H175" s="164">
        <f t="shared" si="19"/>
        <v>22439.658749999999</v>
      </c>
      <c r="I175" s="164">
        <f t="shared" si="19"/>
        <v>151892.94953625</v>
      </c>
      <c r="J175" s="164">
        <f t="shared" si="19"/>
        <v>151892.94953625</v>
      </c>
      <c r="K175" s="164">
        <f t="shared" si="19"/>
        <v>0</v>
      </c>
      <c r="L175" s="164">
        <f t="shared" si="19"/>
        <v>446843.70828624995</v>
      </c>
      <c r="M175" s="164">
        <f t="shared" si="19"/>
        <v>386911.69953625003</v>
      </c>
      <c r="N175" s="165">
        <f t="shared" si="19"/>
        <v>59932.008750000001</v>
      </c>
      <c r="O175" s="164">
        <f t="shared" si="18"/>
        <v>707031.18399723095</v>
      </c>
      <c r="P175" s="164">
        <f t="shared" si="15"/>
        <v>612202.05622824375</v>
      </c>
      <c r="Q175" s="165">
        <f t="shared" si="16"/>
        <v>94829.127768987339</v>
      </c>
    </row>
    <row r="176" spans="1:18" ht="24.95" customHeight="1">
      <c r="A176" s="201"/>
      <c r="B176" s="180" t="s">
        <v>270</v>
      </c>
      <c r="C176" s="163">
        <f>((C173+C174)/(C173+C174+C181+C182))*C190</f>
        <v>23606.211941841149</v>
      </c>
      <c r="D176" s="164">
        <f>C176/C190*D190</f>
        <v>2329.5450630431192</v>
      </c>
      <c r="E176" s="164">
        <f>D176/D190*E190</f>
        <v>21276.666878798027</v>
      </c>
      <c r="F176" s="164">
        <f t="shared" ref="F176:L176" si="20">((F173+F174)/(F173+F174+F181+F182))*F190</f>
        <v>25021.207894176961</v>
      </c>
      <c r="G176" s="164">
        <f t="shared" ref="G176:H176" si="21">F176/F190*G190</f>
        <v>2323.2829186421463</v>
      </c>
      <c r="H176" s="164">
        <f t="shared" si="21"/>
        <v>22697.924975534817</v>
      </c>
      <c r="I176" s="164">
        <f t="shared" si="20"/>
        <v>20921.159017608752</v>
      </c>
      <c r="J176" s="164">
        <f t="shared" ref="J176:K176" si="22">I176/I190*J190</f>
        <v>17666.853521002708</v>
      </c>
      <c r="K176" s="164">
        <f t="shared" si="22"/>
        <v>3254.3054966060445</v>
      </c>
      <c r="L176" s="164">
        <f t="shared" si="20"/>
        <v>70393.87942868151</v>
      </c>
      <c r="M176" s="164">
        <f t="shared" ref="M176:N176" si="23">L176/L190*M190</f>
        <v>23639.211581637217</v>
      </c>
      <c r="N176" s="165">
        <f t="shared" si="23"/>
        <v>46754.667847044278</v>
      </c>
      <c r="O176" s="164">
        <f t="shared" si="18"/>
        <v>111382.72061500238</v>
      </c>
      <c r="P176" s="164">
        <f t="shared" si="15"/>
        <v>37403.815793729773</v>
      </c>
      <c r="Q176" s="165">
        <f t="shared" si="16"/>
        <v>73978.90482127259</v>
      </c>
      <c r="R176" s="182">
        <f>C176/C190</f>
        <v>0.52944205978252712</v>
      </c>
    </row>
    <row r="177" spans="1:18" ht="24.95" customHeight="1">
      <c r="A177" s="201"/>
      <c r="B177" s="180" t="s">
        <v>265</v>
      </c>
      <c r="C177" s="163">
        <f>SUM(C175:C176)</f>
        <v>170657.31194184115</v>
      </c>
      <c r="D177" s="164">
        <f t="shared" ref="D177:N177" si="24">SUM(D175:D176)</f>
        <v>111888.29506304312</v>
      </c>
      <c r="E177" s="164">
        <f t="shared" si="24"/>
        <v>58769.016878798022</v>
      </c>
      <c r="F177" s="159">
        <f t="shared" si="24"/>
        <v>172920.86664417697</v>
      </c>
      <c r="G177" s="159">
        <f t="shared" si="24"/>
        <v>127783.28291864213</v>
      </c>
      <c r="H177" s="159">
        <f t="shared" si="24"/>
        <v>45137.583725534816</v>
      </c>
      <c r="I177" s="159">
        <f t="shared" si="24"/>
        <v>172814.10855385876</v>
      </c>
      <c r="J177" s="159">
        <f t="shared" si="24"/>
        <v>169559.80305725272</v>
      </c>
      <c r="K177" s="159">
        <f t="shared" si="24"/>
        <v>3254.3054966060445</v>
      </c>
      <c r="L177" s="159">
        <f t="shared" si="24"/>
        <v>517237.58771493146</v>
      </c>
      <c r="M177" s="159">
        <f t="shared" si="24"/>
        <v>410550.91111788724</v>
      </c>
      <c r="N177" s="169">
        <f t="shared" si="24"/>
        <v>106686.67659704428</v>
      </c>
      <c r="O177" s="159">
        <f t="shared" si="18"/>
        <v>818413.90461223328</v>
      </c>
      <c r="P177" s="159">
        <f t="shared" si="15"/>
        <v>649605.87202197348</v>
      </c>
      <c r="Q177" s="169">
        <f t="shared" si="16"/>
        <v>168808.03259025994</v>
      </c>
      <c r="R177" s="183">
        <f>1-R176</f>
        <v>0.47055794021747288</v>
      </c>
    </row>
    <row r="178" spans="1:18" ht="24.75" customHeight="1">
      <c r="A178" s="201"/>
      <c r="B178" s="180" t="s">
        <v>266</v>
      </c>
      <c r="C178" s="163">
        <f>SUM(C123:C125)+C133+C134+C146+C139/2</f>
        <v>64439.006000000001</v>
      </c>
      <c r="D178" s="164">
        <f>SUM(D123:D125)+D133+D134+D146+D139/2</f>
        <v>24410</v>
      </c>
      <c r="E178" s="164">
        <f>SUM(E123:E125)+E133+E134+E146+E139/2</f>
        <v>40029.006000000001</v>
      </c>
      <c r="F178" s="164">
        <f>SUM(F123:F125)+F133+F134+F146+F139/2</f>
        <v>66685.481150000007</v>
      </c>
      <c r="G178" s="164">
        <f>SUM(G123:G125)+G133+G134+G146+G139/2</f>
        <v>25655.75</v>
      </c>
      <c r="H178" s="164">
        <f>SUM(H123:H125)+H133+H134+H146+H139/2</f>
        <v>41029.73115</v>
      </c>
      <c r="I178" s="164">
        <f>SUM(I123:I125)+I133+I134+I146+I139/2</f>
        <v>68673.569509999987</v>
      </c>
      <c r="J178" s="164">
        <f>SUM(J123:J125)+J133+J134+J146+J139/2</f>
        <v>31895.463001999997</v>
      </c>
      <c r="K178" s="164">
        <f>SUM(K123:K125)+K133+K134+K146+K139/2</f>
        <v>36778.106507999997</v>
      </c>
      <c r="L178" s="164">
        <f>SUM(L123:L125)+L133+L134+L146+L139/2</f>
        <v>199798.05666</v>
      </c>
      <c r="M178" s="164">
        <f>SUM(M123:M125)+M133+M134+M146+M139/2</f>
        <v>81961.21300199999</v>
      </c>
      <c r="N178" s="165">
        <f>SUM(N123:N125)+N133+N134+N146+N139/2</f>
        <v>117836.84365800001</v>
      </c>
      <c r="O178" s="164">
        <f t="shared" si="18"/>
        <v>316136.16560126585</v>
      </c>
      <c r="P178" s="164">
        <f t="shared" si="15"/>
        <v>129685.46361075947</v>
      </c>
      <c r="Q178" s="165">
        <f t="shared" si="16"/>
        <v>186450.70199050635</v>
      </c>
    </row>
    <row r="179" spans="1:18" ht="34.5" customHeight="1" thickBot="1">
      <c r="A179" s="202"/>
      <c r="B179" s="181" t="s">
        <v>267</v>
      </c>
      <c r="C179" s="166">
        <f>C156/2</f>
        <v>22367.5</v>
      </c>
      <c r="D179" s="167">
        <f t="shared" ref="D179:N179" si="25">D156/2</f>
        <v>0</v>
      </c>
      <c r="E179" s="167">
        <f t="shared" si="25"/>
        <v>22367.5</v>
      </c>
      <c r="F179" s="167">
        <f t="shared" si="25"/>
        <v>27162.5</v>
      </c>
      <c r="G179" s="167">
        <f t="shared" si="25"/>
        <v>15375</v>
      </c>
      <c r="H179" s="167">
        <f t="shared" si="25"/>
        <v>11787.499999999998</v>
      </c>
      <c r="I179" s="167">
        <f t="shared" si="25"/>
        <v>23545.708062499994</v>
      </c>
      <c r="J179" s="167">
        <f t="shared" si="25"/>
        <v>11439.945562499999</v>
      </c>
      <c r="K179" s="167">
        <f t="shared" si="25"/>
        <v>12105.762499999997</v>
      </c>
      <c r="L179" s="167">
        <f t="shared" si="25"/>
        <v>73075.708062499994</v>
      </c>
      <c r="M179" s="167">
        <f t="shared" si="25"/>
        <v>26814.945562499997</v>
      </c>
      <c r="N179" s="168">
        <f t="shared" si="25"/>
        <v>46260.762499999997</v>
      </c>
      <c r="O179" s="167">
        <f t="shared" si="18"/>
        <v>115626.12035205695</v>
      </c>
      <c r="P179" s="167">
        <f t="shared" si="15"/>
        <v>42428.711333069616</v>
      </c>
      <c r="Q179" s="168">
        <f t="shared" si="16"/>
        <v>73197.409018987339</v>
      </c>
    </row>
    <row r="180" spans="1:18" ht="34.5" customHeight="1" thickBot="1">
      <c r="A180" s="173"/>
      <c r="B180" s="174" t="s">
        <v>271</v>
      </c>
      <c r="C180" s="163">
        <f>C173+C174+C177+C178+C179</f>
        <v>407296.31794184115</v>
      </c>
      <c r="D180" s="164">
        <f t="shared" ref="D180:N180" si="26">D173+D174+D177+D178+D179</f>
        <v>274335.79506304313</v>
      </c>
      <c r="E180" s="164">
        <f t="shared" si="26"/>
        <v>132960.52287879802</v>
      </c>
      <c r="F180" s="164">
        <f t="shared" si="26"/>
        <v>453223.53529417701</v>
      </c>
      <c r="G180" s="164">
        <f t="shared" si="26"/>
        <v>336747.22041864216</v>
      </c>
      <c r="H180" s="164">
        <f t="shared" si="26"/>
        <v>116476.31487553482</v>
      </c>
      <c r="I180" s="164">
        <f t="shared" si="26"/>
        <v>331338.12487635872</v>
      </c>
      <c r="J180" s="164">
        <f t="shared" si="26"/>
        <v>276610.36987175269</v>
      </c>
      <c r="K180" s="164">
        <f t="shared" si="26"/>
        <v>54727.755004606035</v>
      </c>
      <c r="L180" s="164">
        <f t="shared" si="26"/>
        <v>1192703.2786874312</v>
      </c>
      <c r="M180" s="164">
        <f t="shared" si="26"/>
        <v>889012.91543238726</v>
      </c>
      <c r="N180" s="165">
        <f t="shared" si="26"/>
        <v>303690.36325504427</v>
      </c>
      <c r="O180" s="164">
        <f t="shared" si="18"/>
        <v>1887188.7321003659</v>
      </c>
      <c r="P180" s="164">
        <f t="shared" si="15"/>
        <v>1406666.0054309925</v>
      </c>
      <c r="Q180" s="165">
        <f t="shared" si="16"/>
        <v>480522.72666937386</v>
      </c>
    </row>
    <row r="181" spans="1:18" ht="24.95" customHeight="1">
      <c r="A181" s="203" t="s">
        <v>172</v>
      </c>
      <c r="B181" s="176" t="s">
        <v>15</v>
      </c>
      <c r="C181" s="160">
        <f>C21</f>
        <v>10980</v>
      </c>
      <c r="D181" s="161">
        <f t="shared" ref="D181:N181" si="27">D21</f>
        <v>0</v>
      </c>
      <c r="E181" s="161">
        <f t="shared" si="27"/>
        <v>10980</v>
      </c>
      <c r="F181" s="161">
        <f t="shared" si="27"/>
        <v>0</v>
      </c>
      <c r="G181" s="161">
        <f t="shared" si="27"/>
        <v>0</v>
      </c>
      <c r="H181" s="161">
        <f t="shared" si="27"/>
        <v>0</v>
      </c>
      <c r="I181" s="161">
        <f t="shared" si="27"/>
        <v>0</v>
      </c>
      <c r="J181" s="161">
        <f t="shared" si="27"/>
        <v>0</v>
      </c>
      <c r="K181" s="161">
        <f t="shared" si="27"/>
        <v>0</v>
      </c>
      <c r="L181" s="161">
        <f t="shared" si="27"/>
        <v>10980</v>
      </c>
      <c r="M181" s="161">
        <f t="shared" si="27"/>
        <v>0</v>
      </c>
      <c r="N181" s="162">
        <f t="shared" si="27"/>
        <v>10980</v>
      </c>
      <c r="O181" s="161">
        <f t="shared" si="18"/>
        <v>17373.417721518988</v>
      </c>
      <c r="P181" s="161">
        <f t="shared" si="15"/>
        <v>0</v>
      </c>
      <c r="Q181" s="162">
        <f t="shared" si="16"/>
        <v>17373.417721518988</v>
      </c>
    </row>
    <row r="182" spans="1:18" ht="24.95" customHeight="1">
      <c r="A182" s="204"/>
      <c r="B182" s="177" t="s">
        <v>264</v>
      </c>
      <c r="C182" s="163">
        <f>SUM(C44:C60)</f>
        <v>122188.24999999999</v>
      </c>
      <c r="D182" s="164">
        <f t="shared" ref="D182:N182" si="28">SUM(D44:D60)</f>
        <v>118743.24999999999</v>
      </c>
      <c r="E182" s="164">
        <f t="shared" si="28"/>
        <v>3445</v>
      </c>
      <c r="F182" s="164">
        <f t="shared" si="28"/>
        <v>175494.61874999999</v>
      </c>
      <c r="G182" s="164">
        <f t="shared" si="28"/>
        <v>152037.74374999999</v>
      </c>
      <c r="H182" s="164">
        <f t="shared" si="28"/>
        <v>23456.875</v>
      </c>
      <c r="I182" s="164">
        <f t="shared" si="28"/>
        <v>73105.257049999986</v>
      </c>
      <c r="J182" s="164">
        <f t="shared" si="28"/>
        <v>69868.281424999979</v>
      </c>
      <c r="K182" s="164">
        <f t="shared" si="28"/>
        <v>3236.9756249999996</v>
      </c>
      <c r="L182" s="164">
        <f t="shared" si="28"/>
        <v>370788.12579999998</v>
      </c>
      <c r="M182" s="164">
        <f t="shared" si="28"/>
        <v>340649.27517499996</v>
      </c>
      <c r="N182" s="165">
        <f t="shared" si="28"/>
        <v>30138.850624999999</v>
      </c>
      <c r="O182" s="164">
        <f t="shared" si="18"/>
        <v>586690.07246835437</v>
      </c>
      <c r="P182" s="164">
        <f t="shared" si="15"/>
        <v>539002.017681962</v>
      </c>
      <c r="Q182" s="165">
        <f t="shared" si="16"/>
        <v>47688.0547863924</v>
      </c>
    </row>
    <row r="183" spans="1:18" ht="24.95" customHeight="1">
      <c r="A183" s="204"/>
      <c r="B183" s="177" t="s">
        <v>269</v>
      </c>
      <c r="C183" s="163">
        <f>SUM(C86:C104)</f>
        <v>150678.85</v>
      </c>
      <c r="D183" s="164">
        <f t="shared" ref="D183:N183" si="29">SUM(D86:D104)</f>
        <v>120444.85</v>
      </c>
      <c r="E183" s="164">
        <f t="shared" si="29"/>
        <v>30234</v>
      </c>
      <c r="F183" s="164">
        <f t="shared" si="29"/>
        <v>164936.84999999998</v>
      </c>
      <c r="G183" s="164">
        <f t="shared" si="29"/>
        <v>149936.99999999997</v>
      </c>
      <c r="H183" s="164">
        <f t="shared" si="29"/>
        <v>14999.85</v>
      </c>
      <c r="I183" s="164">
        <f t="shared" si="29"/>
        <v>168758.53994999998</v>
      </c>
      <c r="J183" s="164">
        <f t="shared" si="29"/>
        <v>168758.53994999998</v>
      </c>
      <c r="K183" s="164">
        <f t="shared" si="29"/>
        <v>0</v>
      </c>
      <c r="L183" s="164">
        <f t="shared" si="29"/>
        <v>484374.2399499999</v>
      </c>
      <c r="M183" s="164">
        <f t="shared" si="29"/>
        <v>439140.38994999992</v>
      </c>
      <c r="N183" s="165">
        <f t="shared" si="29"/>
        <v>45233.85</v>
      </c>
      <c r="O183" s="164">
        <f t="shared" si="18"/>
        <v>766414.93662974669</v>
      </c>
      <c r="P183" s="164">
        <f t="shared" si="15"/>
        <v>694842.38916139223</v>
      </c>
      <c r="Q183" s="165">
        <f t="shared" si="16"/>
        <v>71572.547468354431</v>
      </c>
    </row>
    <row r="184" spans="1:18" ht="24.95" customHeight="1">
      <c r="A184" s="204"/>
      <c r="B184" s="177" t="s">
        <v>270</v>
      </c>
      <c r="C184" s="163">
        <f>((C181+C182)/(C181+C182+C173+C174))*C190</f>
        <v>20980.748058158861</v>
      </c>
      <c r="D184" s="164">
        <f>C184/C190*D190</f>
        <v>2070.4549369568808</v>
      </c>
      <c r="E184" s="164">
        <f>D184/D190*E190</f>
        <v>18910.293121201976</v>
      </c>
      <c r="F184" s="164">
        <f t="shared" ref="F184:L184" si="30">((F181+F182)/(F181+F182+F173+F174))*F190</f>
        <v>23550.426105823033</v>
      </c>
      <c r="G184" s="164">
        <f t="shared" ref="G184:H184" si="31">F184/F190*G190</f>
        <v>2186.7170813578537</v>
      </c>
      <c r="H184" s="164">
        <f t="shared" si="31"/>
        <v>21363.709024465181</v>
      </c>
      <c r="I184" s="164">
        <f t="shared" si="30"/>
        <v>23066.929100391233</v>
      </c>
      <c r="J184" s="164">
        <f t="shared" ref="J184:K184" si="32">I184/I190*J190</f>
        <v>19478.84709699728</v>
      </c>
      <c r="K184" s="164">
        <f t="shared" si="32"/>
        <v>3588.0820033939544</v>
      </c>
      <c r="L184" s="164">
        <f t="shared" si="30"/>
        <v>66752.802689318502</v>
      </c>
      <c r="M184" s="164">
        <f t="shared" ref="M184:N184" si="33">L184/L190*M190</f>
        <v>22416.489036362775</v>
      </c>
      <c r="N184" s="165">
        <f t="shared" si="33"/>
        <v>44336.313652955723</v>
      </c>
      <c r="O184" s="164">
        <f t="shared" si="18"/>
        <v>105621.52324259256</v>
      </c>
      <c r="P184" s="164">
        <f t="shared" si="15"/>
        <v>35469.128222093001</v>
      </c>
      <c r="Q184" s="165">
        <f t="shared" si="16"/>
        <v>70152.395020499564</v>
      </c>
    </row>
    <row r="185" spans="1:18" ht="24.95" customHeight="1">
      <c r="A185" s="204"/>
      <c r="B185" s="177" t="s">
        <v>265</v>
      </c>
      <c r="C185" s="163">
        <f t="shared" ref="C185" si="34">SUM(C183:C184)</f>
        <v>171659.59805815888</v>
      </c>
      <c r="D185" s="164">
        <f t="shared" ref="D185" si="35">SUM(D183:D184)</f>
        <v>122515.30493695689</v>
      </c>
      <c r="E185" s="164">
        <f t="shared" ref="E185" si="36">SUM(E183:E184)</f>
        <v>49144.293121201976</v>
      </c>
      <c r="F185" s="159">
        <f t="shared" ref="F185" si="37">SUM(F183:F184)</f>
        <v>188487.276105823</v>
      </c>
      <c r="G185" s="159">
        <f t="shared" ref="G185" si="38">SUM(G183:G184)</f>
        <v>152123.71708135781</v>
      </c>
      <c r="H185" s="159">
        <f t="shared" ref="H185" si="39">SUM(H183:H184)</f>
        <v>36363.559024465183</v>
      </c>
      <c r="I185" s="159">
        <f t="shared" ref="I185" si="40">SUM(I183:I184)</f>
        <v>191825.4690503912</v>
      </c>
      <c r="J185" s="159">
        <f t="shared" ref="J185" si="41">SUM(J183:J184)</f>
        <v>188237.38704699726</v>
      </c>
      <c r="K185" s="159">
        <f t="shared" ref="K185" si="42">SUM(K183:K184)</f>
        <v>3588.0820033939544</v>
      </c>
      <c r="L185" s="159">
        <f t="shared" ref="L185" si="43">SUM(L183:L184)</f>
        <v>551127.04263931839</v>
      </c>
      <c r="M185" s="159">
        <f t="shared" ref="M185" si="44">SUM(M183:M184)</f>
        <v>461556.87898636272</v>
      </c>
      <c r="N185" s="169">
        <f t="shared" ref="N185" si="45">SUM(N183:N184)</f>
        <v>89570.163652955729</v>
      </c>
      <c r="O185" s="159">
        <f t="shared" si="18"/>
        <v>872036.45987233927</v>
      </c>
      <c r="P185" s="159">
        <f t="shared" si="15"/>
        <v>730311.51738348533</v>
      </c>
      <c r="Q185" s="169">
        <f t="shared" si="16"/>
        <v>141724.94248885399</v>
      </c>
    </row>
    <row r="186" spans="1:18" ht="24.75" customHeight="1">
      <c r="A186" s="204"/>
      <c r="B186" s="177" t="s">
        <v>266</v>
      </c>
      <c r="C186" s="163">
        <f>SUM(C128:C130)+C135+C136+C139/2+C147</f>
        <v>66947.33600000001</v>
      </c>
      <c r="D186" s="164">
        <f>SUM(D128:D130)+D135+D136+D139/2+D147</f>
        <v>27650</v>
      </c>
      <c r="E186" s="164">
        <f>SUM(E128:E130)+E135+E136+E139/2+E147</f>
        <v>39297.336000000003</v>
      </c>
      <c r="F186" s="164">
        <f>SUM(F128:F130)+F135+F136+F139/2+F147</f>
        <v>79783.720400000006</v>
      </c>
      <c r="G186" s="164">
        <f>SUM(G128:G130)+G135+G136+G139/2+G147</f>
        <v>30551.149999999994</v>
      </c>
      <c r="H186" s="164">
        <f>SUM(H128:H130)+H135+H136+H139/2+H147</f>
        <v>49232.570399999997</v>
      </c>
      <c r="I186" s="164">
        <f>SUM(I128:I130)+I135+I136+I139/2+I147</f>
        <v>81999.140219749985</v>
      </c>
      <c r="J186" s="164">
        <f>SUM(J128:J130)+J135+J136+J139/2+J147</f>
        <v>35268.581084749996</v>
      </c>
      <c r="K186" s="164">
        <f>SUM(K128:K130)+K135+K136+K139/2+K147</f>
        <v>46730.559134999989</v>
      </c>
      <c r="L186" s="164">
        <f>SUM(L128:L130)+L135+L136+L139/2+L147</f>
        <v>228730.19661974994</v>
      </c>
      <c r="M186" s="164">
        <f>SUM(M128:M130)+M135+M136+M139/2+M147</f>
        <v>93469.73108474999</v>
      </c>
      <c r="N186" s="165">
        <f>SUM(N128:N130)+N135+N136+N139/2+N147</f>
        <v>135260.465535</v>
      </c>
      <c r="O186" s="164">
        <f t="shared" si="18"/>
        <v>361914.86806922458</v>
      </c>
      <c r="P186" s="164">
        <f t="shared" si="15"/>
        <v>147895.14412143987</v>
      </c>
      <c r="Q186" s="165">
        <f t="shared" si="16"/>
        <v>214019.72394778481</v>
      </c>
    </row>
    <row r="187" spans="1:18" ht="34.5" customHeight="1" thickBot="1">
      <c r="A187" s="205"/>
      <c r="B187" s="178" t="s">
        <v>267</v>
      </c>
      <c r="C187" s="166">
        <f>C156/2</f>
        <v>22367.5</v>
      </c>
      <c r="D187" s="167">
        <f t="shared" ref="D187:N187" si="46">D156/2</f>
        <v>0</v>
      </c>
      <c r="E187" s="167">
        <f t="shared" si="46"/>
        <v>22367.5</v>
      </c>
      <c r="F187" s="167">
        <f t="shared" si="46"/>
        <v>27162.5</v>
      </c>
      <c r="G187" s="167">
        <f t="shared" si="46"/>
        <v>15375</v>
      </c>
      <c r="H187" s="167">
        <f t="shared" si="46"/>
        <v>11787.499999999998</v>
      </c>
      <c r="I187" s="167">
        <f t="shared" si="46"/>
        <v>23545.708062499994</v>
      </c>
      <c r="J187" s="167">
        <f t="shared" si="46"/>
        <v>11439.945562499999</v>
      </c>
      <c r="K187" s="167">
        <f t="shared" si="46"/>
        <v>12105.762499999997</v>
      </c>
      <c r="L187" s="167">
        <f t="shared" si="46"/>
        <v>73075.708062499994</v>
      </c>
      <c r="M187" s="167">
        <f t="shared" si="46"/>
        <v>26814.945562499997</v>
      </c>
      <c r="N187" s="168">
        <f t="shared" si="46"/>
        <v>46260.762499999997</v>
      </c>
      <c r="O187" s="167">
        <f t="shared" si="18"/>
        <v>115626.12035205695</v>
      </c>
      <c r="P187" s="167">
        <f t="shared" si="15"/>
        <v>42428.711333069616</v>
      </c>
      <c r="Q187" s="168">
        <f t="shared" si="16"/>
        <v>73197.409018987339</v>
      </c>
    </row>
    <row r="188" spans="1:18" ht="34.5" customHeight="1" thickBot="1">
      <c r="A188" s="175"/>
      <c r="B188" s="174" t="s">
        <v>271</v>
      </c>
      <c r="C188" s="170">
        <f>C181+C182+C185+C186+C187</f>
        <v>394142.68405815889</v>
      </c>
      <c r="D188" s="171">
        <f t="shared" ref="D188" si="47">D181+D182+D185+D186+D187</f>
        <v>268908.55493695685</v>
      </c>
      <c r="E188" s="171">
        <f t="shared" ref="E188" si="48">E181+E182+E185+E186+E187</f>
        <v>125234.12912120199</v>
      </c>
      <c r="F188" s="171">
        <f t="shared" ref="F188" si="49">F181+F182+F185+F186+F187</f>
        <v>470928.11525582301</v>
      </c>
      <c r="G188" s="171">
        <f t="shared" ref="G188" si="50">G181+G182+G185+G186+G187</f>
        <v>350087.61083135777</v>
      </c>
      <c r="H188" s="171">
        <f t="shared" ref="H188" si="51">H181+H182+H185+H186+H187</f>
        <v>120840.50442446518</v>
      </c>
      <c r="I188" s="171">
        <f t="shared" ref="I188" si="52">I181+I182+I185+I186+I187</f>
        <v>370475.57438264118</v>
      </c>
      <c r="J188" s="171">
        <f t="shared" ref="J188" si="53">J181+J182+J185+J186+J187</f>
        <v>304814.19511924725</v>
      </c>
      <c r="K188" s="171">
        <f t="shared" ref="K188" si="54">K181+K182+K185+K186+K187</f>
        <v>65661.37926339393</v>
      </c>
      <c r="L188" s="171">
        <f t="shared" ref="L188" si="55">L181+L182+L185+L186+L187</f>
        <v>1234701.0731215684</v>
      </c>
      <c r="M188" s="171">
        <f t="shared" ref="M188" si="56">M181+M182+M185+M186+M187</f>
        <v>922490.83080861275</v>
      </c>
      <c r="N188" s="172">
        <f t="shared" ref="N188" si="57">N181+N182+N185+N186+N187</f>
        <v>312210.24231295573</v>
      </c>
      <c r="O188" s="171">
        <f t="shared" si="18"/>
        <v>1953640.9384834943</v>
      </c>
      <c r="P188" s="171">
        <f t="shared" si="15"/>
        <v>1459637.3905199568</v>
      </c>
      <c r="Q188" s="172">
        <f t="shared" si="16"/>
        <v>494003.54796353757</v>
      </c>
    </row>
    <row r="189" spans="1:18" ht="24.95" customHeight="1">
      <c r="C189" s="155"/>
      <c r="D189" s="155"/>
      <c r="E189" s="155"/>
      <c r="F189" s="155"/>
      <c r="G189" s="155"/>
      <c r="H189" s="155"/>
      <c r="I189" s="155"/>
      <c r="J189" s="155"/>
      <c r="K189" s="155"/>
      <c r="L189" s="155"/>
      <c r="M189" s="155"/>
      <c r="N189" s="156"/>
    </row>
    <row r="190" spans="1:18" ht="24.95" customHeight="1">
      <c r="B190" s="31" t="s">
        <v>272</v>
      </c>
      <c r="C190" s="157">
        <f>SUM(C143:C144)+C137+C138+SUM(C108:C119)</f>
        <v>44586.960000000006</v>
      </c>
      <c r="D190" s="157">
        <f t="shared" ref="D190:N190" si="58">SUM(D143:D144)+D137+D138+SUM(D108:D119)</f>
        <v>4400</v>
      </c>
      <c r="E190" s="157">
        <f t="shared" si="58"/>
        <v>40186.959999999999</v>
      </c>
      <c r="F190" s="157">
        <f t="shared" si="58"/>
        <v>48571.633999999998</v>
      </c>
      <c r="G190" s="157">
        <f t="shared" si="58"/>
        <v>4510</v>
      </c>
      <c r="H190" s="157">
        <f t="shared" si="58"/>
        <v>44061.633999999998</v>
      </c>
      <c r="I190" s="157">
        <f t="shared" si="58"/>
        <v>43988.088117999985</v>
      </c>
      <c r="J190" s="157">
        <f t="shared" si="58"/>
        <v>37145.700617999988</v>
      </c>
      <c r="K190" s="157">
        <f t="shared" si="58"/>
        <v>6842.3874999999989</v>
      </c>
      <c r="L190" s="157">
        <f t="shared" si="58"/>
        <v>137146.682118</v>
      </c>
      <c r="M190" s="157">
        <f t="shared" si="58"/>
        <v>46055.700617999988</v>
      </c>
      <c r="N190" s="157">
        <f t="shared" si="58"/>
        <v>91090.981499999994</v>
      </c>
    </row>
    <row r="191" spans="1:18" ht="24.95" customHeight="1">
      <c r="B191" s="31" t="s">
        <v>271</v>
      </c>
      <c r="C191" s="158">
        <f>SUM(C173:C174)+SUM(C177:C179)+SUM(C181:C182)+SUM(C185:C187)</f>
        <v>801439.00200000009</v>
      </c>
      <c r="D191" s="158">
        <f t="shared" ref="D191:N191" si="59">SUM(D173:D174)+SUM(D177:D179)+SUM(D181:D182)+SUM(D185:D187)</f>
        <v>543244.35000000009</v>
      </c>
      <c r="E191" s="158">
        <f t="shared" si="59"/>
        <v>258194.652</v>
      </c>
      <c r="F191" s="158">
        <f t="shared" si="59"/>
        <v>924151.65055000002</v>
      </c>
      <c r="G191" s="158">
        <f t="shared" si="59"/>
        <v>686834.83125000005</v>
      </c>
      <c r="H191" s="158">
        <f t="shared" si="59"/>
        <v>237316.8193</v>
      </c>
      <c r="I191" s="158">
        <f t="shared" si="59"/>
        <v>701813.6992589999</v>
      </c>
      <c r="J191" s="158">
        <f t="shared" si="59"/>
        <v>581424.56499099999</v>
      </c>
      <c r="K191" s="158">
        <f t="shared" si="59"/>
        <v>120389.13426799997</v>
      </c>
      <c r="L191" s="158">
        <f t="shared" si="59"/>
        <v>2427404.3518089997</v>
      </c>
      <c r="M191" s="158">
        <f t="shared" si="59"/>
        <v>1811503.746241</v>
      </c>
      <c r="N191" s="158">
        <f t="shared" si="59"/>
        <v>615900.605568</v>
      </c>
    </row>
    <row r="192" spans="1:18" ht="24.95" customHeight="1">
      <c r="C192" s="154">
        <f>C157-C191</f>
        <v>0</v>
      </c>
      <c r="D192" s="154">
        <f t="shared" ref="D192:N192" si="60">D157-D191</f>
        <v>0</v>
      </c>
      <c r="E192" s="154">
        <f t="shared" si="60"/>
        <v>0</v>
      </c>
      <c r="F192" s="154">
        <f t="shared" si="60"/>
        <v>0</v>
      </c>
      <c r="G192" s="154">
        <f t="shared" si="60"/>
        <v>0</v>
      </c>
      <c r="H192" s="154">
        <f t="shared" si="60"/>
        <v>0</v>
      </c>
      <c r="I192" s="154">
        <f t="shared" si="60"/>
        <v>0</v>
      </c>
      <c r="J192" s="154">
        <f t="shared" si="60"/>
        <v>0</v>
      </c>
      <c r="K192" s="154">
        <f t="shared" si="60"/>
        <v>0</v>
      </c>
      <c r="L192" s="154">
        <f t="shared" si="60"/>
        <v>0</v>
      </c>
      <c r="M192" s="154">
        <f t="shared" si="60"/>
        <v>0</v>
      </c>
      <c r="N192" s="154">
        <f t="shared" si="60"/>
        <v>0</v>
      </c>
    </row>
  </sheetData>
  <mergeCells count="32">
    <mergeCell ref="L167:M167"/>
    <mergeCell ref="O14:O16"/>
    <mergeCell ref="C12:G12"/>
    <mergeCell ref="A12:B12"/>
    <mergeCell ref="A14:A16"/>
    <mergeCell ref="B13:N13"/>
    <mergeCell ref="H12:N12"/>
    <mergeCell ref="B14:B16"/>
    <mergeCell ref="P14:R14"/>
    <mergeCell ref="P15:Q15"/>
    <mergeCell ref="A1:N1"/>
    <mergeCell ref="A2:B2"/>
    <mergeCell ref="A3:B3"/>
    <mergeCell ref="A4:B4"/>
    <mergeCell ref="A5:B5"/>
    <mergeCell ref="A6:B6"/>
    <mergeCell ref="C6:N6"/>
    <mergeCell ref="A7:B7"/>
    <mergeCell ref="A8:B8"/>
    <mergeCell ref="A9:B9"/>
    <mergeCell ref="A10:B10"/>
    <mergeCell ref="A11:B11"/>
    <mergeCell ref="O171:O172"/>
    <mergeCell ref="P171:P172"/>
    <mergeCell ref="Q171:Q172"/>
    <mergeCell ref="A173:A179"/>
    <mergeCell ref="A181:A187"/>
    <mergeCell ref="L171:L172"/>
    <mergeCell ref="M171:M172"/>
    <mergeCell ref="N171:N172"/>
    <mergeCell ref="A171:A172"/>
    <mergeCell ref="B171:B172"/>
  </mergeCells>
  <printOptions horizontalCentered="1" verticalCentered="1"/>
  <pageMargins left="0.28740157500000002" right="0.28740157500000002" top="0.4" bottom="0.28740157500000002" header="0" footer="0"/>
  <pageSetup paperSize="9" scale="62" orientation="landscape" r:id="rId1"/>
  <headerFooter alignWithMargins="0"/>
  <rowBreaks count="6" manualBreakCount="6">
    <brk id="22" max="19" man="1"/>
    <brk id="42" max="19" man="1"/>
    <brk id="62" max="19" man="1"/>
    <brk id="84" max="19" man="1"/>
    <brk id="106" max="19" man="1"/>
    <brk id="131" max="19" man="1"/>
  </rowBreaks>
  <ignoredErrors>
    <ignoredError sqref="Q19 Q21 Q148:R155 Q58 Q39 L164:M167 C107:N119 Q142:R144 C143:N147 C149:N156 C54:N60 C177:C179 C183:F184 C185:N187 M183:N184 E176:N176 E177:F177 M177:N177 C189:N192 C22:N33 C35:N41 C43:N52 C63:N74 Q77:R83 C76:N83 Q85:R96 C85:N96 Q98:R104 C98:N104 C121 E121:N121 C122:N125 Q107:R125 C127:N130 Q127:R130 C132:N139 Q132:R139 D142:N142" unlockedFormula="1"/>
    <ignoredError sqref="G183:L184 G177:L177" formula="1" unlockedFormula="1"/>
    <ignoredError sqref="G181:L182 G178:L179" formula="1"/>
  </ignoredErrors>
</worksheet>
</file>

<file path=xl/worksheets/sheet2.xml><?xml version="1.0" encoding="utf-8"?>
<worksheet xmlns="http://schemas.openxmlformats.org/spreadsheetml/2006/main" xmlns:r="http://schemas.openxmlformats.org/officeDocument/2006/relationships">
  <sheetPr>
    <tabColor indexed="41"/>
    <pageSetUpPr fitToPage="1"/>
  </sheetPr>
  <dimension ref="A1:T217"/>
  <sheetViews>
    <sheetView showGridLines="0" workbookViewId="0">
      <pane xSplit="1" ySplit="2" topLeftCell="B3" activePane="bottomRight" state="frozen"/>
      <selection pane="topRight" activeCell="B1" sqref="B1"/>
      <selection pane="bottomLeft" activeCell="A3" sqref="A3"/>
      <selection pane="bottomRight" activeCell="B95" sqref="B95:N95"/>
    </sheetView>
  </sheetViews>
  <sheetFormatPr defaultRowHeight="24.95" customHeight="1"/>
  <cols>
    <col min="1" max="1" width="7" style="6" customWidth="1"/>
    <col min="2" max="13" width="9.140625" style="2"/>
    <col min="14" max="14" width="15.28515625" style="2" customWidth="1"/>
    <col min="15" max="16384" width="9.140625" style="2"/>
  </cols>
  <sheetData>
    <row r="1" spans="1:20" ht="18" customHeight="1">
      <c r="A1" s="289" t="s">
        <v>82</v>
      </c>
      <c r="B1" s="290"/>
      <c r="C1" s="290"/>
      <c r="D1" s="290"/>
      <c r="E1" s="290"/>
      <c r="F1" s="290"/>
      <c r="G1" s="290"/>
      <c r="H1" s="290"/>
      <c r="I1" s="290"/>
      <c r="J1" s="290"/>
      <c r="K1" s="290"/>
      <c r="L1" s="290"/>
      <c r="M1" s="290"/>
      <c r="N1" s="291"/>
    </row>
    <row r="2" spans="1:20" ht="31.5" customHeight="1" thickBot="1">
      <c r="A2" s="292"/>
      <c r="B2" s="293"/>
      <c r="C2" s="293"/>
      <c r="D2" s="293"/>
      <c r="E2" s="293"/>
      <c r="F2" s="293"/>
      <c r="G2" s="293"/>
      <c r="H2" s="293"/>
      <c r="I2" s="293"/>
      <c r="J2" s="293"/>
      <c r="K2" s="293"/>
      <c r="L2" s="293"/>
      <c r="M2" s="293"/>
      <c r="N2" s="294"/>
    </row>
    <row r="3" spans="1:20" ht="26.25" thickBot="1">
      <c r="A3" s="18" t="s">
        <v>83</v>
      </c>
      <c r="B3" s="295" t="s">
        <v>84</v>
      </c>
      <c r="C3" s="296"/>
      <c r="D3" s="296"/>
      <c r="E3" s="296"/>
      <c r="F3" s="296"/>
      <c r="G3" s="296"/>
      <c r="H3" s="296"/>
      <c r="I3" s="296"/>
      <c r="J3" s="296"/>
      <c r="K3" s="296"/>
      <c r="L3" s="296"/>
      <c r="M3" s="296"/>
      <c r="N3" s="297"/>
    </row>
    <row r="4" spans="1:20" ht="40.5" customHeight="1">
      <c r="A4" s="19">
        <v>1</v>
      </c>
      <c r="B4" s="298" t="s">
        <v>85</v>
      </c>
      <c r="C4" s="299"/>
      <c r="D4" s="299"/>
      <c r="E4" s="299"/>
      <c r="F4" s="299"/>
      <c r="G4" s="299"/>
      <c r="H4" s="299"/>
      <c r="I4" s="299"/>
      <c r="J4" s="299"/>
      <c r="K4" s="299"/>
      <c r="L4" s="299"/>
      <c r="M4" s="299"/>
      <c r="N4" s="300"/>
    </row>
    <row r="5" spans="1:20" ht="50.1" customHeight="1">
      <c r="A5" s="20">
        <v>1.1000000000000001</v>
      </c>
      <c r="B5" s="254" t="s">
        <v>179</v>
      </c>
      <c r="C5" s="279"/>
      <c r="D5" s="279"/>
      <c r="E5" s="279"/>
      <c r="F5" s="279"/>
      <c r="G5" s="279"/>
      <c r="H5" s="279"/>
      <c r="I5" s="279"/>
      <c r="J5" s="279"/>
      <c r="K5" s="279"/>
      <c r="L5" s="279"/>
      <c r="M5" s="279"/>
      <c r="N5" s="280"/>
    </row>
    <row r="6" spans="1:20" ht="50.1" customHeight="1">
      <c r="A6" s="20">
        <v>1.2</v>
      </c>
      <c r="B6" s="254" t="s">
        <v>180</v>
      </c>
      <c r="C6" s="279"/>
      <c r="D6" s="279"/>
      <c r="E6" s="279"/>
      <c r="F6" s="279"/>
      <c r="G6" s="279"/>
      <c r="H6" s="279"/>
      <c r="I6" s="279"/>
      <c r="J6" s="279"/>
      <c r="K6" s="279"/>
      <c r="L6" s="279"/>
      <c r="M6" s="279"/>
      <c r="N6" s="280"/>
    </row>
    <row r="7" spans="1:20" ht="33" customHeight="1">
      <c r="A7" s="21">
        <v>2</v>
      </c>
      <c r="B7" s="260" t="s">
        <v>86</v>
      </c>
      <c r="C7" s="284"/>
      <c r="D7" s="284"/>
      <c r="E7" s="284"/>
      <c r="F7" s="284"/>
      <c r="G7" s="284"/>
      <c r="H7" s="284"/>
      <c r="I7" s="284"/>
      <c r="J7" s="284"/>
      <c r="K7" s="284"/>
      <c r="L7" s="284"/>
      <c r="M7" s="284"/>
      <c r="N7" s="285"/>
      <c r="T7" s="3"/>
    </row>
    <row r="8" spans="1:20" ht="21.75" customHeight="1">
      <c r="A8" s="21"/>
      <c r="B8" s="266" t="s">
        <v>25</v>
      </c>
      <c r="C8" s="267"/>
      <c r="D8" s="267"/>
      <c r="E8" s="267"/>
      <c r="F8" s="267"/>
      <c r="G8" s="267"/>
      <c r="H8" s="267"/>
      <c r="I8" s="267"/>
      <c r="J8" s="267"/>
      <c r="K8" s="267"/>
      <c r="L8" s="267"/>
      <c r="M8" s="267"/>
      <c r="N8" s="268"/>
      <c r="T8" s="3"/>
    </row>
    <row r="9" spans="1:20" ht="50.1" customHeight="1">
      <c r="A9" s="20">
        <v>2.1</v>
      </c>
      <c r="B9" s="257" t="s">
        <v>87</v>
      </c>
      <c r="C9" s="277"/>
      <c r="D9" s="277"/>
      <c r="E9" s="277"/>
      <c r="F9" s="277"/>
      <c r="G9" s="277"/>
      <c r="H9" s="277"/>
      <c r="I9" s="277"/>
      <c r="J9" s="277"/>
      <c r="K9" s="277"/>
      <c r="L9" s="277"/>
      <c r="M9" s="277"/>
      <c r="N9" s="278"/>
      <c r="T9" s="3"/>
    </row>
    <row r="10" spans="1:20" ht="50.1" customHeight="1">
      <c r="A10" s="20">
        <v>2.2000000000000002</v>
      </c>
      <c r="B10" s="257" t="s">
        <v>88</v>
      </c>
      <c r="C10" s="277"/>
      <c r="D10" s="277"/>
      <c r="E10" s="277"/>
      <c r="F10" s="277"/>
      <c r="G10" s="277"/>
      <c r="H10" s="277"/>
      <c r="I10" s="277"/>
      <c r="J10" s="277"/>
      <c r="K10" s="277"/>
      <c r="L10" s="277"/>
      <c r="M10" s="277"/>
      <c r="N10" s="278"/>
      <c r="T10" s="3"/>
    </row>
    <row r="11" spans="1:20" ht="50.1" customHeight="1">
      <c r="A11" s="20">
        <v>2.2999999999999998</v>
      </c>
      <c r="B11" s="254" t="s">
        <v>89</v>
      </c>
      <c r="C11" s="279"/>
      <c r="D11" s="279"/>
      <c r="E11" s="279"/>
      <c r="F11" s="279"/>
      <c r="G11" s="279"/>
      <c r="H11" s="279"/>
      <c r="I11" s="279"/>
      <c r="J11" s="279"/>
      <c r="K11" s="279"/>
      <c r="L11" s="279"/>
      <c r="M11" s="279"/>
      <c r="N11" s="280"/>
      <c r="T11" s="3"/>
    </row>
    <row r="12" spans="1:20" ht="50.1" customHeight="1">
      <c r="A12" s="20">
        <v>2.4</v>
      </c>
      <c r="B12" s="254" t="s">
        <v>90</v>
      </c>
      <c r="C12" s="279"/>
      <c r="D12" s="279"/>
      <c r="E12" s="279"/>
      <c r="F12" s="279"/>
      <c r="G12" s="279"/>
      <c r="H12" s="279"/>
      <c r="I12" s="279"/>
      <c r="J12" s="279"/>
      <c r="K12" s="279"/>
      <c r="L12" s="279"/>
      <c r="M12" s="279"/>
      <c r="N12" s="280"/>
    </row>
    <row r="13" spans="1:20" ht="52.5" customHeight="1">
      <c r="A13" s="20">
        <v>2.5</v>
      </c>
      <c r="B13" s="254" t="s">
        <v>91</v>
      </c>
      <c r="C13" s="279"/>
      <c r="D13" s="279"/>
      <c r="E13" s="279"/>
      <c r="F13" s="279"/>
      <c r="G13" s="279"/>
      <c r="H13" s="279"/>
      <c r="I13" s="279"/>
      <c r="J13" s="279"/>
      <c r="K13" s="279"/>
      <c r="L13" s="279"/>
      <c r="M13" s="279"/>
      <c r="N13" s="280"/>
    </row>
    <row r="14" spans="1:20" ht="52.5" customHeight="1">
      <c r="A14" s="20">
        <v>2.6</v>
      </c>
      <c r="B14" s="254" t="s">
        <v>209</v>
      </c>
      <c r="C14" s="255"/>
      <c r="D14" s="255"/>
      <c r="E14" s="255"/>
      <c r="F14" s="255"/>
      <c r="G14" s="255"/>
      <c r="H14" s="255"/>
      <c r="I14" s="255"/>
      <c r="J14" s="255"/>
      <c r="K14" s="255"/>
      <c r="L14" s="255"/>
      <c r="M14" s="255"/>
      <c r="N14" s="256"/>
    </row>
    <row r="15" spans="1:20" ht="52.5" customHeight="1">
      <c r="A15" s="20">
        <v>2.7</v>
      </c>
      <c r="B15" s="286" t="s">
        <v>92</v>
      </c>
      <c r="C15" s="287"/>
      <c r="D15" s="287"/>
      <c r="E15" s="287"/>
      <c r="F15" s="287"/>
      <c r="G15" s="287"/>
      <c r="H15" s="287"/>
      <c r="I15" s="287"/>
      <c r="J15" s="287"/>
      <c r="K15" s="287"/>
      <c r="L15" s="287"/>
      <c r="M15" s="287"/>
      <c r="N15" s="288"/>
    </row>
    <row r="16" spans="1:20" ht="52.5" customHeight="1">
      <c r="A16" s="20">
        <v>2.8</v>
      </c>
      <c r="B16" s="254" t="s">
        <v>181</v>
      </c>
      <c r="C16" s="255"/>
      <c r="D16" s="255"/>
      <c r="E16" s="255"/>
      <c r="F16" s="255"/>
      <c r="G16" s="255"/>
      <c r="H16" s="255"/>
      <c r="I16" s="255"/>
      <c r="J16" s="255"/>
      <c r="K16" s="255"/>
      <c r="L16" s="255"/>
      <c r="M16" s="255"/>
      <c r="N16" s="256"/>
    </row>
    <row r="17" spans="1:14" ht="52.5" customHeight="1">
      <c r="A17" s="20">
        <v>2.9</v>
      </c>
      <c r="B17" s="254" t="s">
        <v>182</v>
      </c>
      <c r="C17" s="255"/>
      <c r="D17" s="255"/>
      <c r="E17" s="255"/>
      <c r="F17" s="255"/>
      <c r="G17" s="255"/>
      <c r="H17" s="255"/>
      <c r="I17" s="255"/>
      <c r="J17" s="255"/>
      <c r="K17" s="255"/>
      <c r="L17" s="255"/>
      <c r="M17" s="255"/>
      <c r="N17" s="256"/>
    </row>
    <row r="18" spans="1:14" ht="52.5" customHeight="1">
      <c r="A18" s="22">
        <v>2.1</v>
      </c>
      <c r="B18" s="257" t="s">
        <v>93</v>
      </c>
      <c r="C18" s="277"/>
      <c r="D18" s="277"/>
      <c r="E18" s="277"/>
      <c r="F18" s="277"/>
      <c r="G18" s="277"/>
      <c r="H18" s="277"/>
      <c r="I18" s="277"/>
      <c r="J18" s="277"/>
      <c r="K18" s="277"/>
      <c r="L18" s="277"/>
      <c r="M18" s="277"/>
      <c r="N18" s="278"/>
    </row>
    <row r="19" spans="1:14" ht="50.1" customHeight="1">
      <c r="A19" s="23">
        <v>2.11</v>
      </c>
      <c r="B19" s="254" t="s">
        <v>183</v>
      </c>
      <c r="C19" s="279"/>
      <c r="D19" s="279"/>
      <c r="E19" s="279"/>
      <c r="F19" s="279"/>
      <c r="G19" s="279"/>
      <c r="H19" s="279"/>
      <c r="I19" s="279"/>
      <c r="J19" s="279"/>
      <c r="K19" s="279"/>
      <c r="L19" s="279"/>
      <c r="M19" s="279"/>
      <c r="N19" s="280"/>
    </row>
    <row r="20" spans="1:14" ht="50.1" customHeight="1">
      <c r="A20" s="24">
        <v>2.12</v>
      </c>
      <c r="B20" s="254" t="s">
        <v>169</v>
      </c>
      <c r="C20" s="255"/>
      <c r="D20" s="255"/>
      <c r="E20" s="255"/>
      <c r="F20" s="255"/>
      <c r="G20" s="255"/>
      <c r="H20" s="255"/>
      <c r="I20" s="255"/>
      <c r="J20" s="255"/>
      <c r="K20" s="255"/>
      <c r="L20" s="255"/>
      <c r="M20" s="255"/>
      <c r="N20" s="256"/>
    </row>
    <row r="21" spans="1:14" ht="50.1" customHeight="1">
      <c r="A21" s="23">
        <v>2.13</v>
      </c>
      <c r="B21" s="254" t="s">
        <v>163</v>
      </c>
      <c r="C21" s="255"/>
      <c r="D21" s="255"/>
      <c r="E21" s="255"/>
      <c r="F21" s="255"/>
      <c r="G21" s="255"/>
      <c r="H21" s="255"/>
      <c r="I21" s="255"/>
      <c r="J21" s="255"/>
      <c r="K21" s="255"/>
      <c r="L21" s="255"/>
      <c r="M21" s="255"/>
      <c r="N21" s="256"/>
    </row>
    <row r="22" spans="1:14" ht="71.25" customHeight="1">
      <c r="A22" s="24">
        <v>2.14</v>
      </c>
      <c r="B22" s="254" t="s">
        <v>252</v>
      </c>
      <c r="C22" s="279"/>
      <c r="D22" s="279"/>
      <c r="E22" s="279"/>
      <c r="F22" s="279"/>
      <c r="G22" s="279"/>
      <c r="H22" s="279"/>
      <c r="I22" s="279"/>
      <c r="J22" s="279"/>
      <c r="K22" s="279"/>
      <c r="L22" s="279"/>
      <c r="M22" s="279"/>
      <c r="N22" s="280"/>
    </row>
    <row r="23" spans="1:14" ht="50.1" customHeight="1">
      <c r="A23" s="20">
        <v>2.15</v>
      </c>
      <c r="B23" s="254" t="s">
        <v>251</v>
      </c>
      <c r="C23" s="279"/>
      <c r="D23" s="279"/>
      <c r="E23" s="279"/>
      <c r="F23" s="279"/>
      <c r="G23" s="279"/>
      <c r="H23" s="279"/>
      <c r="I23" s="279"/>
      <c r="J23" s="279"/>
      <c r="K23" s="279"/>
      <c r="L23" s="279"/>
      <c r="M23" s="279"/>
      <c r="N23" s="280"/>
    </row>
    <row r="24" spans="1:14" ht="31.5" customHeight="1">
      <c r="A24" s="20"/>
      <c r="B24" s="269" t="s">
        <v>23</v>
      </c>
      <c r="C24" s="270"/>
      <c r="D24" s="270"/>
      <c r="E24" s="270"/>
      <c r="F24" s="270"/>
      <c r="G24" s="270"/>
      <c r="H24" s="270"/>
      <c r="I24" s="270"/>
      <c r="J24" s="270"/>
      <c r="K24" s="270"/>
      <c r="L24" s="270"/>
      <c r="M24" s="270"/>
      <c r="N24" s="271"/>
    </row>
    <row r="25" spans="1:14" ht="50.1" customHeight="1">
      <c r="A25" s="22">
        <v>2.16</v>
      </c>
      <c r="B25" s="257" t="s">
        <v>94</v>
      </c>
      <c r="C25" s="277"/>
      <c r="D25" s="277"/>
      <c r="E25" s="277"/>
      <c r="F25" s="277"/>
      <c r="G25" s="277"/>
      <c r="H25" s="277"/>
      <c r="I25" s="277"/>
      <c r="J25" s="277"/>
      <c r="K25" s="277"/>
      <c r="L25" s="277"/>
      <c r="M25" s="277"/>
      <c r="N25" s="278"/>
    </row>
    <row r="26" spans="1:14" ht="50.1" customHeight="1">
      <c r="A26" s="22">
        <v>2.17</v>
      </c>
      <c r="B26" s="257" t="s">
        <v>95</v>
      </c>
      <c r="C26" s="277"/>
      <c r="D26" s="277"/>
      <c r="E26" s="277"/>
      <c r="F26" s="277"/>
      <c r="G26" s="277"/>
      <c r="H26" s="277"/>
      <c r="I26" s="277"/>
      <c r="J26" s="277"/>
      <c r="K26" s="277"/>
      <c r="L26" s="277"/>
      <c r="M26" s="277"/>
      <c r="N26" s="278"/>
    </row>
    <row r="27" spans="1:14" ht="50.1" customHeight="1">
      <c r="A27" s="22">
        <v>2.1800000000000002</v>
      </c>
      <c r="B27" s="257" t="s">
        <v>89</v>
      </c>
      <c r="C27" s="277"/>
      <c r="D27" s="277"/>
      <c r="E27" s="277"/>
      <c r="F27" s="277"/>
      <c r="G27" s="277"/>
      <c r="H27" s="277"/>
      <c r="I27" s="277"/>
      <c r="J27" s="277"/>
      <c r="K27" s="277"/>
      <c r="L27" s="277"/>
      <c r="M27" s="277"/>
      <c r="N27" s="278"/>
    </row>
    <row r="28" spans="1:14" ht="50.1" customHeight="1">
      <c r="A28" s="22">
        <v>2.19</v>
      </c>
      <c r="B28" s="257" t="s">
        <v>90</v>
      </c>
      <c r="C28" s="277"/>
      <c r="D28" s="277"/>
      <c r="E28" s="277"/>
      <c r="F28" s="277"/>
      <c r="G28" s="277"/>
      <c r="H28" s="277"/>
      <c r="I28" s="277"/>
      <c r="J28" s="277"/>
      <c r="K28" s="277"/>
      <c r="L28" s="277"/>
      <c r="M28" s="277"/>
      <c r="N28" s="278"/>
    </row>
    <row r="29" spans="1:14" ht="50.1" customHeight="1">
      <c r="A29" s="22">
        <v>2.2000000000000002</v>
      </c>
      <c r="B29" s="254" t="s">
        <v>96</v>
      </c>
      <c r="C29" s="279"/>
      <c r="D29" s="279"/>
      <c r="E29" s="279"/>
      <c r="F29" s="279"/>
      <c r="G29" s="279"/>
      <c r="H29" s="279"/>
      <c r="I29" s="279"/>
      <c r="J29" s="279"/>
      <c r="K29" s="279"/>
      <c r="L29" s="279"/>
      <c r="M29" s="279"/>
      <c r="N29" s="280"/>
    </row>
    <row r="30" spans="1:14" ht="50.1" customHeight="1">
      <c r="A30" s="22">
        <v>2.21</v>
      </c>
      <c r="B30" s="254" t="s">
        <v>210</v>
      </c>
      <c r="C30" s="255"/>
      <c r="D30" s="255"/>
      <c r="E30" s="255"/>
      <c r="F30" s="255"/>
      <c r="G30" s="255"/>
      <c r="H30" s="255"/>
      <c r="I30" s="255"/>
      <c r="J30" s="255"/>
      <c r="K30" s="255"/>
      <c r="L30" s="255"/>
      <c r="M30" s="255"/>
      <c r="N30" s="256"/>
    </row>
    <row r="31" spans="1:14" ht="58.5" customHeight="1">
      <c r="A31" s="22">
        <v>2.2200000000000002</v>
      </c>
      <c r="B31" s="254" t="s">
        <v>187</v>
      </c>
      <c r="C31" s="255"/>
      <c r="D31" s="255"/>
      <c r="E31" s="255"/>
      <c r="F31" s="255"/>
      <c r="G31" s="255"/>
      <c r="H31" s="255"/>
      <c r="I31" s="255"/>
      <c r="J31" s="255"/>
      <c r="K31" s="255"/>
      <c r="L31" s="255"/>
      <c r="M31" s="255"/>
      <c r="N31" s="256"/>
    </row>
    <row r="32" spans="1:14" ht="50.1" customHeight="1">
      <c r="A32" s="22">
        <v>2.23</v>
      </c>
      <c r="B32" s="254" t="s">
        <v>185</v>
      </c>
      <c r="C32" s="255"/>
      <c r="D32" s="255"/>
      <c r="E32" s="255"/>
      <c r="F32" s="255"/>
      <c r="G32" s="255"/>
      <c r="H32" s="255"/>
      <c r="I32" s="255"/>
      <c r="J32" s="255"/>
      <c r="K32" s="255"/>
      <c r="L32" s="255"/>
      <c r="M32" s="255"/>
      <c r="N32" s="256"/>
    </row>
    <row r="33" spans="1:14" ht="50.1" customHeight="1">
      <c r="A33" s="22">
        <v>2.2400000000000002</v>
      </c>
      <c r="B33" s="254" t="s">
        <v>186</v>
      </c>
      <c r="C33" s="255"/>
      <c r="D33" s="255"/>
      <c r="E33" s="255"/>
      <c r="F33" s="255"/>
      <c r="G33" s="255"/>
      <c r="H33" s="255"/>
      <c r="I33" s="255"/>
      <c r="J33" s="255"/>
      <c r="K33" s="255"/>
      <c r="L33" s="255"/>
      <c r="M33" s="255"/>
      <c r="N33" s="256"/>
    </row>
    <row r="34" spans="1:14" ht="50.1" customHeight="1">
      <c r="A34" s="22">
        <v>2.25</v>
      </c>
      <c r="B34" s="257" t="s">
        <v>97</v>
      </c>
      <c r="C34" s="277"/>
      <c r="D34" s="277"/>
      <c r="E34" s="277"/>
      <c r="F34" s="277"/>
      <c r="G34" s="277"/>
      <c r="H34" s="277"/>
      <c r="I34" s="277"/>
      <c r="J34" s="277"/>
      <c r="K34" s="277"/>
      <c r="L34" s="277"/>
      <c r="M34" s="277"/>
      <c r="N34" s="278"/>
    </row>
    <row r="35" spans="1:14" ht="50.1" customHeight="1">
      <c r="A35" s="24">
        <v>2.2599999999999998</v>
      </c>
      <c r="B35" s="257" t="s">
        <v>184</v>
      </c>
      <c r="C35" s="277"/>
      <c r="D35" s="277"/>
      <c r="E35" s="277"/>
      <c r="F35" s="277"/>
      <c r="G35" s="277"/>
      <c r="H35" s="277"/>
      <c r="I35" s="277"/>
      <c r="J35" s="277"/>
      <c r="K35" s="277"/>
      <c r="L35" s="277"/>
      <c r="M35" s="277"/>
      <c r="N35" s="278"/>
    </row>
    <row r="36" spans="1:14" ht="50.1" customHeight="1">
      <c r="A36" s="24">
        <v>2.27</v>
      </c>
      <c r="B36" s="257" t="s">
        <v>170</v>
      </c>
      <c r="C36" s="258"/>
      <c r="D36" s="258"/>
      <c r="E36" s="258"/>
      <c r="F36" s="258"/>
      <c r="G36" s="258"/>
      <c r="H36" s="258"/>
      <c r="I36" s="258"/>
      <c r="J36" s="258"/>
      <c r="K36" s="258"/>
      <c r="L36" s="258"/>
      <c r="M36" s="258"/>
      <c r="N36" s="259"/>
    </row>
    <row r="37" spans="1:14" ht="50.1" customHeight="1">
      <c r="A37" s="24">
        <v>2.2799999999999998</v>
      </c>
      <c r="B37" s="257" t="s">
        <v>164</v>
      </c>
      <c r="C37" s="258"/>
      <c r="D37" s="258"/>
      <c r="E37" s="258"/>
      <c r="F37" s="258"/>
      <c r="G37" s="258"/>
      <c r="H37" s="258"/>
      <c r="I37" s="258"/>
      <c r="J37" s="258"/>
      <c r="K37" s="258"/>
      <c r="L37" s="258"/>
      <c r="M37" s="258"/>
      <c r="N37" s="259"/>
    </row>
    <row r="38" spans="1:14" ht="69" customHeight="1">
      <c r="A38" s="24">
        <v>2.29</v>
      </c>
      <c r="B38" s="254" t="s">
        <v>250</v>
      </c>
      <c r="C38" s="279"/>
      <c r="D38" s="279"/>
      <c r="E38" s="279"/>
      <c r="F38" s="279"/>
      <c r="G38" s="279"/>
      <c r="H38" s="279"/>
      <c r="I38" s="279"/>
      <c r="J38" s="279"/>
      <c r="K38" s="279"/>
      <c r="L38" s="279"/>
      <c r="M38" s="279"/>
      <c r="N38" s="280"/>
    </row>
    <row r="39" spans="1:14" ht="50.1" customHeight="1">
      <c r="A39" s="22">
        <v>2.2999999999999998</v>
      </c>
      <c r="B39" s="254" t="s">
        <v>249</v>
      </c>
      <c r="C39" s="279"/>
      <c r="D39" s="279"/>
      <c r="E39" s="279"/>
      <c r="F39" s="279"/>
      <c r="G39" s="279"/>
      <c r="H39" s="279"/>
      <c r="I39" s="279"/>
      <c r="J39" s="279"/>
      <c r="K39" s="279"/>
      <c r="L39" s="279"/>
      <c r="M39" s="279"/>
      <c r="N39" s="280"/>
    </row>
    <row r="40" spans="1:14" ht="35.25" customHeight="1">
      <c r="A40" s="21">
        <v>3</v>
      </c>
      <c r="B40" s="260" t="s">
        <v>98</v>
      </c>
      <c r="C40" s="284"/>
      <c r="D40" s="284"/>
      <c r="E40" s="284"/>
      <c r="F40" s="284"/>
      <c r="G40" s="284"/>
      <c r="H40" s="284"/>
      <c r="I40" s="284"/>
      <c r="J40" s="284"/>
      <c r="K40" s="284"/>
      <c r="L40" s="284"/>
      <c r="M40" s="284"/>
      <c r="N40" s="285"/>
    </row>
    <row r="41" spans="1:14" ht="35.25" customHeight="1">
      <c r="A41" s="21"/>
      <c r="B41" s="266" t="s">
        <v>25</v>
      </c>
      <c r="C41" s="267"/>
      <c r="D41" s="267"/>
      <c r="E41" s="267"/>
      <c r="F41" s="267"/>
      <c r="G41" s="267"/>
      <c r="H41" s="267"/>
      <c r="I41" s="267"/>
      <c r="J41" s="267"/>
      <c r="K41" s="267"/>
      <c r="L41" s="267"/>
      <c r="M41" s="267"/>
      <c r="N41" s="268"/>
    </row>
    <row r="42" spans="1:14" ht="58.5" customHeight="1">
      <c r="A42" s="20">
        <v>3.1</v>
      </c>
      <c r="B42" s="257" t="s">
        <v>248</v>
      </c>
      <c r="C42" s="258"/>
      <c r="D42" s="258"/>
      <c r="E42" s="258"/>
      <c r="F42" s="258"/>
      <c r="G42" s="258"/>
      <c r="H42" s="258"/>
      <c r="I42" s="258"/>
      <c r="J42" s="258"/>
      <c r="K42" s="258"/>
      <c r="L42" s="258"/>
      <c r="M42" s="258"/>
      <c r="N42" s="259"/>
    </row>
    <row r="43" spans="1:14" ht="52.5" customHeight="1">
      <c r="A43" s="20">
        <v>3.2</v>
      </c>
      <c r="B43" s="257" t="s">
        <v>247</v>
      </c>
      <c r="C43" s="277"/>
      <c r="D43" s="277"/>
      <c r="E43" s="277"/>
      <c r="F43" s="277"/>
      <c r="G43" s="277"/>
      <c r="H43" s="277"/>
      <c r="I43" s="277"/>
      <c r="J43" s="277"/>
      <c r="K43" s="277"/>
      <c r="L43" s="277"/>
      <c r="M43" s="277"/>
      <c r="N43" s="278"/>
    </row>
    <row r="44" spans="1:14" ht="52.5" customHeight="1">
      <c r="A44" s="20">
        <v>3.3</v>
      </c>
      <c r="B44" s="257" t="s">
        <v>246</v>
      </c>
      <c r="C44" s="277"/>
      <c r="D44" s="277"/>
      <c r="E44" s="277"/>
      <c r="F44" s="277"/>
      <c r="G44" s="277"/>
      <c r="H44" s="277"/>
      <c r="I44" s="277"/>
      <c r="J44" s="277"/>
      <c r="K44" s="277"/>
      <c r="L44" s="277"/>
      <c r="M44" s="277"/>
      <c r="N44" s="278"/>
    </row>
    <row r="45" spans="1:14" ht="52.5" customHeight="1">
      <c r="A45" s="20">
        <v>3.4</v>
      </c>
      <c r="B45" s="257" t="s">
        <v>188</v>
      </c>
      <c r="C45" s="277"/>
      <c r="D45" s="277"/>
      <c r="E45" s="277"/>
      <c r="F45" s="277"/>
      <c r="G45" s="277"/>
      <c r="H45" s="277"/>
      <c r="I45" s="277"/>
      <c r="J45" s="277"/>
      <c r="K45" s="277"/>
      <c r="L45" s="277"/>
      <c r="M45" s="277"/>
      <c r="N45" s="278"/>
    </row>
    <row r="46" spans="1:14" ht="52.5" customHeight="1">
      <c r="A46" s="20">
        <v>3.5</v>
      </c>
      <c r="B46" s="257" t="s">
        <v>189</v>
      </c>
      <c r="C46" s="258"/>
      <c r="D46" s="258"/>
      <c r="E46" s="258"/>
      <c r="F46" s="258"/>
      <c r="G46" s="258"/>
      <c r="H46" s="258"/>
      <c r="I46" s="258"/>
      <c r="J46" s="258"/>
      <c r="K46" s="258"/>
      <c r="L46" s="258"/>
      <c r="M46" s="258"/>
      <c r="N46" s="259"/>
    </row>
    <row r="47" spans="1:14" ht="50.1" customHeight="1">
      <c r="A47" s="23">
        <v>3.6</v>
      </c>
      <c r="B47" s="257" t="s">
        <v>199</v>
      </c>
      <c r="C47" s="258"/>
      <c r="D47" s="258"/>
      <c r="E47" s="258"/>
      <c r="F47" s="258"/>
      <c r="G47" s="258"/>
      <c r="H47" s="258"/>
      <c r="I47" s="258"/>
      <c r="J47" s="258"/>
      <c r="K47" s="258"/>
      <c r="L47" s="258"/>
      <c r="M47" s="258"/>
      <c r="N47" s="259"/>
    </row>
    <row r="48" spans="1:14" ht="50.1" customHeight="1">
      <c r="A48" s="23">
        <v>3.7</v>
      </c>
      <c r="B48" s="257" t="s">
        <v>200</v>
      </c>
      <c r="C48" s="258"/>
      <c r="D48" s="258"/>
      <c r="E48" s="258"/>
      <c r="F48" s="258"/>
      <c r="G48" s="258"/>
      <c r="H48" s="258"/>
      <c r="I48" s="258"/>
      <c r="J48" s="258"/>
      <c r="K48" s="258"/>
      <c r="L48" s="258"/>
      <c r="M48" s="258"/>
      <c r="N48" s="259"/>
    </row>
    <row r="49" spans="1:14" ht="57.75" customHeight="1">
      <c r="A49" s="20">
        <v>3.8</v>
      </c>
      <c r="B49" s="257" t="s">
        <v>99</v>
      </c>
      <c r="C49" s="258"/>
      <c r="D49" s="258"/>
      <c r="E49" s="258"/>
      <c r="F49" s="258"/>
      <c r="G49" s="258"/>
      <c r="H49" s="258"/>
      <c r="I49" s="258"/>
      <c r="J49" s="258"/>
      <c r="K49" s="258"/>
      <c r="L49" s="258"/>
      <c r="M49" s="258"/>
      <c r="N49" s="259"/>
    </row>
    <row r="50" spans="1:14" ht="57.75" customHeight="1">
      <c r="A50" s="20">
        <v>3.9</v>
      </c>
      <c r="B50" s="257" t="s">
        <v>100</v>
      </c>
      <c r="C50" s="258"/>
      <c r="D50" s="258"/>
      <c r="E50" s="258"/>
      <c r="F50" s="258"/>
      <c r="G50" s="258"/>
      <c r="H50" s="258"/>
      <c r="I50" s="258"/>
      <c r="J50" s="258"/>
      <c r="K50" s="258"/>
      <c r="L50" s="258"/>
      <c r="M50" s="258"/>
      <c r="N50" s="259"/>
    </row>
    <row r="51" spans="1:14" ht="57.75" customHeight="1">
      <c r="A51" s="22">
        <v>3.1</v>
      </c>
      <c r="B51" s="257" t="s">
        <v>190</v>
      </c>
      <c r="C51" s="258"/>
      <c r="D51" s="258"/>
      <c r="E51" s="258"/>
      <c r="F51" s="258"/>
      <c r="G51" s="258"/>
      <c r="H51" s="258"/>
      <c r="I51" s="258"/>
      <c r="J51" s="258"/>
      <c r="K51" s="258"/>
      <c r="L51" s="258"/>
      <c r="M51" s="258"/>
      <c r="N51" s="259"/>
    </row>
    <row r="52" spans="1:14" ht="69.75" customHeight="1">
      <c r="A52" s="24">
        <v>3.11</v>
      </c>
      <c r="B52" s="272" t="s">
        <v>245</v>
      </c>
      <c r="C52" s="273"/>
      <c r="D52" s="273"/>
      <c r="E52" s="273"/>
      <c r="F52" s="273"/>
      <c r="G52" s="273"/>
      <c r="H52" s="273"/>
      <c r="I52" s="273"/>
      <c r="J52" s="273"/>
      <c r="K52" s="273"/>
      <c r="L52" s="273"/>
      <c r="M52" s="273"/>
      <c r="N52" s="274"/>
    </row>
    <row r="53" spans="1:14" ht="69.75" customHeight="1">
      <c r="A53" s="22">
        <v>3.12</v>
      </c>
      <c r="B53" s="248" t="s">
        <v>191</v>
      </c>
      <c r="C53" s="249"/>
      <c r="D53" s="249"/>
      <c r="E53" s="249"/>
      <c r="F53" s="249"/>
      <c r="G53" s="249"/>
      <c r="H53" s="249"/>
      <c r="I53" s="249"/>
      <c r="J53" s="249"/>
      <c r="K53" s="249"/>
      <c r="L53" s="249"/>
      <c r="M53" s="249"/>
      <c r="N53" s="250"/>
    </row>
    <row r="54" spans="1:14" ht="57" customHeight="1">
      <c r="A54" s="24">
        <v>3.13</v>
      </c>
      <c r="B54" s="272" t="s">
        <v>192</v>
      </c>
      <c r="C54" s="275"/>
      <c r="D54" s="275"/>
      <c r="E54" s="275"/>
      <c r="F54" s="275"/>
      <c r="G54" s="275"/>
      <c r="H54" s="275"/>
      <c r="I54" s="275"/>
      <c r="J54" s="275"/>
      <c r="K54" s="275"/>
      <c r="L54" s="275"/>
      <c r="M54" s="275"/>
      <c r="N54" s="276"/>
    </row>
    <row r="55" spans="1:14" ht="50.1" customHeight="1">
      <c r="A55" s="22">
        <v>3.14</v>
      </c>
      <c r="B55" s="254" t="s">
        <v>193</v>
      </c>
      <c r="C55" s="255"/>
      <c r="D55" s="255"/>
      <c r="E55" s="255"/>
      <c r="F55" s="255"/>
      <c r="G55" s="255"/>
      <c r="H55" s="255"/>
      <c r="I55" s="255"/>
      <c r="J55" s="255"/>
      <c r="K55" s="255"/>
      <c r="L55" s="255"/>
      <c r="M55" s="255"/>
      <c r="N55" s="256"/>
    </row>
    <row r="56" spans="1:14" ht="50.1" customHeight="1">
      <c r="A56" s="24">
        <v>3.15</v>
      </c>
      <c r="B56" s="254" t="s">
        <v>194</v>
      </c>
      <c r="C56" s="255"/>
      <c r="D56" s="255"/>
      <c r="E56" s="255"/>
      <c r="F56" s="255"/>
      <c r="G56" s="255"/>
      <c r="H56" s="255"/>
      <c r="I56" s="255"/>
      <c r="J56" s="255"/>
      <c r="K56" s="255"/>
      <c r="L56" s="255"/>
      <c r="M56" s="255"/>
      <c r="N56" s="256"/>
    </row>
    <row r="57" spans="1:14" ht="50.1" customHeight="1">
      <c r="A57" s="22">
        <v>3.16</v>
      </c>
      <c r="B57" s="254" t="s">
        <v>217</v>
      </c>
      <c r="C57" s="255"/>
      <c r="D57" s="255"/>
      <c r="E57" s="255"/>
      <c r="F57" s="255"/>
      <c r="G57" s="255"/>
      <c r="H57" s="255"/>
      <c r="I57" s="255"/>
      <c r="J57" s="255"/>
      <c r="K57" s="255"/>
      <c r="L57" s="255"/>
      <c r="M57" s="255"/>
      <c r="N57" s="256"/>
    </row>
    <row r="58" spans="1:14" ht="50.1" customHeight="1">
      <c r="A58" s="24">
        <v>3.17</v>
      </c>
      <c r="B58" s="254" t="s">
        <v>195</v>
      </c>
      <c r="C58" s="255"/>
      <c r="D58" s="255"/>
      <c r="E58" s="255"/>
      <c r="F58" s="255"/>
      <c r="G58" s="255"/>
      <c r="H58" s="255"/>
      <c r="I58" s="255"/>
      <c r="J58" s="255"/>
      <c r="K58" s="255"/>
      <c r="L58" s="255"/>
      <c r="M58" s="255"/>
      <c r="N58" s="256"/>
    </row>
    <row r="59" spans="1:14" ht="24.75" customHeight="1">
      <c r="A59" s="23"/>
      <c r="B59" s="269" t="s">
        <v>23</v>
      </c>
      <c r="C59" s="270"/>
      <c r="D59" s="270"/>
      <c r="E59" s="270"/>
      <c r="F59" s="270"/>
      <c r="G59" s="270"/>
      <c r="H59" s="270"/>
      <c r="I59" s="270"/>
      <c r="J59" s="270"/>
      <c r="K59" s="270"/>
      <c r="L59" s="270"/>
      <c r="M59" s="270"/>
      <c r="N59" s="271"/>
    </row>
    <row r="60" spans="1:14" ht="48.75" customHeight="1">
      <c r="A60" s="24">
        <v>3.18</v>
      </c>
      <c r="B60" s="254" t="s">
        <v>211</v>
      </c>
      <c r="C60" s="270"/>
      <c r="D60" s="270"/>
      <c r="E60" s="270"/>
      <c r="F60" s="270"/>
      <c r="G60" s="270"/>
      <c r="H60" s="270"/>
      <c r="I60" s="270"/>
      <c r="J60" s="270"/>
      <c r="K60" s="270"/>
      <c r="L60" s="270"/>
      <c r="M60" s="270"/>
      <c r="N60" s="271"/>
    </row>
    <row r="61" spans="1:14" ht="59.25" customHeight="1">
      <c r="A61" s="24">
        <v>3.19</v>
      </c>
      <c r="B61" s="254" t="s">
        <v>212</v>
      </c>
      <c r="C61" s="270"/>
      <c r="D61" s="270"/>
      <c r="E61" s="270"/>
      <c r="F61" s="270"/>
      <c r="G61" s="270"/>
      <c r="H61" s="270"/>
      <c r="I61" s="270"/>
      <c r="J61" s="270"/>
      <c r="K61" s="270"/>
      <c r="L61" s="270"/>
      <c r="M61" s="270"/>
      <c r="N61" s="271"/>
    </row>
    <row r="62" spans="1:14" ht="56.25" customHeight="1">
      <c r="A62" s="24">
        <v>3.2</v>
      </c>
      <c r="B62" s="257" t="s">
        <v>196</v>
      </c>
      <c r="C62" s="277"/>
      <c r="D62" s="277"/>
      <c r="E62" s="277"/>
      <c r="F62" s="277"/>
      <c r="G62" s="277"/>
      <c r="H62" s="277"/>
      <c r="I62" s="277"/>
      <c r="J62" s="277"/>
      <c r="K62" s="277"/>
      <c r="L62" s="277"/>
      <c r="M62" s="277"/>
      <c r="N62" s="278"/>
    </row>
    <row r="63" spans="1:14" ht="56.25" customHeight="1">
      <c r="A63" s="24">
        <v>3.21</v>
      </c>
      <c r="B63" s="257" t="s">
        <v>197</v>
      </c>
      <c r="C63" s="277"/>
      <c r="D63" s="277"/>
      <c r="E63" s="277"/>
      <c r="F63" s="277"/>
      <c r="G63" s="277"/>
      <c r="H63" s="277"/>
      <c r="I63" s="277"/>
      <c r="J63" s="277"/>
      <c r="K63" s="277"/>
      <c r="L63" s="277"/>
      <c r="M63" s="277"/>
      <c r="N63" s="278"/>
    </row>
    <row r="64" spans="1:14" ht="56.25" customHeight="1">
      <c r="A64" s="24">
        <v>3.22</v>
      </c>
      <c r="B64" s="257" t="s">
        <v>198</v>
      </c>
      <c r="C64" s="277"/>
      <c r="D64" s="277"/>
      <c r="E64" s="277"/>
      <c r="F64" s="277"/>
      <c r="G64" s="277"/>
      <c r="H64" s="277"/>
      <c r="I64" s="277"/>
      <c r="J64" s="277"/>
      <c r="K64" s="277"/>
      <c r="L64" s="277"/>
      <c r="M64" s="277"/>
      <c r="N64" s="278"/>
    </row>
    <row r="65" spans="1:14" ht="56.25" customHeight="1">
      <c r="A65" s="24">
        <v>3.23</v>
      </c>
      <c r="B65" s="257" t="s">
        <v>201</v>
      </c>
      <c r="C65" s="277"/>
      <c r="D65" s="277"/>
      <c r="E65" s="277"/>
      <c r="F65" s="277"/>
      <c r="G65" s="277"/>
      <c r="H65" s="277"/>
      <c r="I65" s="277"/>
      <c r="J65" s="277"/>
      <c r="K65" s="277"/>
      <c r="L65" s="277"/>
      <c r="M65" s="277"/>
      <c r="N65" s="278"/>
    </row>
    <row r="66" spans="1:14" ht="50.1" customHeight="1">
      <c r="A66" s="24">
        <v>3.24</v>
      </c>
      <c r="B66" s="254" t="s">
        <v>202</v>
      </c>
      <c r="C66" s="279"/>
      <c r="D66" s="279"/>
      <c r="E66" s="279"/>
      <c r="F66" s="279"/>
      <c r="G66" s="279"/>
      <c r="H66" s="279"/>
      <c r="I66" s="279"/>
      <c r="J66" s="279"/>
      <c r="K66" s="279"/>
      <c r="L66" s="279"/>
      <c r="M66" s="279"/>
      <c r="N66" s="280"/>
    </row>
    <row r="67" spans="1:14" ht="50.1" customHeight="1">
      <c r="A67" s="24">
        <v>3.25</v>
      </c>
      <c r="B67" s="254" t="s">
        <v>203</v>
      </c>
      <c r="C67" s="279"/>
      <c r="D67" s="279"/>
      <c r="E67" s="279"/>
      <c r="F67" s="279"/>
      <c r="G67" s="279"/>
      <c r="H67" s="279"/>
      <c r="I67" s="279"/>
      <c r="J67" s="279"/>
      <c r="K67" s="279"/>
      <c r="L67" s="279"/>
      <c r="M67" s="279"/>
      <c r="N67" s="280"/>
    </row>
    <row r="68" spans="1:14" ht="50.1" customHeight="1">
      <c r="A68" s="24">
        <v>3.26</v>
      </c>
      <c r="B68" s="254" t="s">
        <v>101</v>
      </c>
      <c r="C68" s="255"/>
      <c r="D68" s="255"/>
      <c r="E68" s="255"/>
      <c r="F68" s="255"/>
      <c r="G68" s="255"/>
      <c r="H68" s="255"/>
      <c r="I68" s="255"/>
      <c r="J68" s="255"/>
      <c r="K68" s="255"/>
      <c r="L68" s="255"/>
      <c r="M68" s="255"/>
      <c r="N68" s="256"/>
    </row>
    <row r="69" spans="1:14" ht="50.1" customHeight="1">
      <c r="A69" s="24">
        <v>3.27</v>
      </c>
      <c r="B69" s="254" t="s">
        <v>102</v>
      </c>
      <c r="C69" s="255"/>
      <c r="D69" s="255"/>
      <c r="E69" s="255"/>
      <c r="F69" s="255"/>
      <c r="G69" s="255"/>
      <c r="H69" s="255"/>
      <c r="I69" s="255"/>
      <c r="J69" s="255"/>
      <c r="K69" s="255"/>
      <c r="L69" s="255"/>
      <c r="M69" s="255"/>
      <c r="N69" s="256"/>
    </row>
    <row r="70" spans="1:14" ht="50.1" customHeight="1">
      <c r="A70" s="24">
        <v>3.28</v>
      </c>
      <c r="B70" s="254" t="s">
        <v>204</v>
      </c>
      <c r="C70" s="255"/>
      <c r="D70" s="255"/>
      <c r="E70" s="255"/>
      <c r="F70" s="255"/>
      <c r="G70" s="255"/>
      <c r="H70" s="255"/>
      <c r="I70" s="255"/>
      <c r="J70" s="255"/>
      <c r="K70" s="255"/>
      <c r="L70" s="255"/>
      <c r="M70" s="255"/>
      <c r="N70" s="256"/>
    </row>
    <row r="71" spans="1:14" ht="50.1" customHeight="1">
      <c r="A71" s="24" t="s">
        <v>103</v>
      </c>
      <c r="B71" s="269" t="s">
        <v>104</v>
      </c>
      <c r="C71" s="270"/>
      <c r="D71" s="270"/>
      <c r="E71" s="270"/>
      <c r="F71" s="270"/>
      <c r="G71" s="270"/>
      <c r="H71" s="270"/>
      <c r="I71" s="270"/>
      <c r="J71" s="270"/>
      <c r="K71" s="270"/>
      <c r="L71" s="270"/>
      <c r="M71" s="270"/>
      <c r="N71" s="271"/>
    </row>
    <row r="72" spans="1:14" ht="71.25" customHeight="1">
      <c r="A72" s="24">
        <v>3.29</v>
      </c>
      <c r="B72" s="272" t="s">
        <v>213</v>
      </c>
      <c r="C72" s="273"/>
      <c r="D72" s="273"/>
      <c r="E72" s="273"/>
      <c r="F72" s="273"/>
      <c r="G72" s="273"/>
      <c r="H72" s="273"/>
      <c r="I72" s="273"/>
      <c r="J72" s="273"/>
      <c r="K72" s="273"/>
      <c r="L72" s="273"/>
      <c r="M72" s="273"/>
      <c r="N72" s="274"/>
    </row>
    <row r="73" spans="1:14" ht="60" customHeight="1">
      <c r="A73" s="24">
        <v>3.3</v>
      </c>
      <c r="B73" s="272" t="s">
        <v>214</v>
      </c>
      <c r="C73" s="275"/>
      <c r="D73" s="275"/>
      <c r="E73" s="275"/>
      <c r="F73" s="275"/>
      <c r="G73" s="275"/>
      <c r="H73" s="275"/>
      <c r="I73" s="275"/>
      <c r="J73" s="275"/>
      <c r="K73" s="275"/>
      <c r="L73" s="275"/>
      <c r="M73" s="275"/>
      <c r="N73" s="276"/>
    </row>
    <row r="74" spans="1:14" ht="50.1" customHeight="1">
      <c r="A74" s="24">
        <v>3.31</v>
      </c>
      <c r="B74" s="254" t="s">
        <v>215</v>
      </c>
      <c r="C74" s="255"/>
      <c r="D74" s="255"/>
      <c r="E74" s="255"/>
      <c r="F74" s="255"/>
      <c r="G74" s="255"/>
      <c r="H74" s="255"/>
      <c r="I74" s="255"/>
      <c r="J74" s="255"/>
      <c r="K74" s="255"/>
      <c r="L74" s="255"/>
      <c r="M74" s="255"/>
      <c r="N74" s="256"/>
    </row>
    <row r="75" spans="1:14" ht="50.1" customHeight="1">
      <c r="A75" s="24">
        <v>3.32</v>
      </c>
      <c r="B75" s="254" t="s">
        <v>216</v>
      </c>
      <c r="C75" s="255"/>
      <c r="D75" s="255"/>
      <c r="E75" s="255"/>
      <c r="F75" s="255"/>
      <c r="G75" s="255"/>
      <c r="H75" s="255"/>
      <c r="I75" s="255"/>
      <c r="J75" s="255"/>
      <c r="K75" s="255"/>
      <c r="L75" s="255"/>
      <c r="M75" s="255"/>
      <c r="N75" s="256"/>
    </row>
    <row r="76" spans="1:14" ht="50.1" customHeight="1">
      <c r="A76" s="24">
        <v>3.33</v>
      </c>
      <c r="B76" s="254" t="s">
        <v>217</v>
      </c>
      <c r="C76" s="255"/>
      <c r="D76" s="255"/>
      <c r="E76" s="255"/>
      <c r="F76" s="255"/>
      <c r="G76" s="255"/>
      <c r="H76" s="255"/>
      <c r="I76" s="255"/>
      <c r="J76" s="255"/>
      <c r="K76" s="255"/>
      <c r="L76" s="255"/>
      <c r="M76" s="255"/>
      <c r="N76" s="256"/>
    </row>
    <row r="77" spans="1:14" ht="50.1" customHeight="1">
      <c r="A77" s="24">
        <v>3.34</v>
      </c>
      <c r="B77" s="254" t="s">
        <v>205</v>
      </c>
      <c r="C77" s="255"/>
      <c r="D77" s="255"/>
      <c r="E77" s="255"/>
      <c r="F77" s="255"/>
      <c r="G77" s="255"/>
      <c r="H77" s="255"/>
      <c r="I77" s="255"/>
      <c r="J77" s="255"/>
      <c r="K77" s="255"/>
      <c r="L77" s="255"/>
      <c r="M77" s="255"/>
      <c r="N77" s="256"/>
    </row>
    <row r="78" spans="1:14" ht="53.25" customHeight="1">
      <c r="A78" s="25"/>
      <c r="B78" s="281" t="s">
        <v>10</v>
      </c>
      <c r="C78" s="282"/>
      <c r="D78" s="282"/>
      <c r="E78" s="282"/>
      <c r="F78" s="282"/>
      <c r="G78" s="282"/>
      <c r="H78" s="282"/>
      <c r="I78" s="282"/>
      <c r="J78" s="282"/>
      <c r="K78" s="282"/>
      <c r="L78" s="282"/>
      <c r="M78" s="282"/>
      <c r="N78" s="283"/>
    </row>
    <row r="79" spans="1:14" s="4" customFormat="1" ht="55.5" customHeight="1">
      <c r="A79" s="26">
        <v>3.35</v>
      </c>
      <c r="B79" s="248" t="s">
        <v>244</v>
      </c>
      <c r="C79" s="249"/>
      <c r="D79" s="249"/>
      <c r="E79" s="249"/>
      <c r="F79" s="249"/>
      <c r="G79" s="249"/>
      <c r="H79" s="249"/>
      <c r="I79" s="249"/>
      <c r="J79" s="249"/>
      <c r="K79" s="249"/>
      <c r="L79" s="249"/>
      <c r="M79" s="249"/>
      <c r="N79" s="250"/>
    </row>
    <row r="80" spans="1:14" s="4" customFormat="1" ht="48" customHeight="1">
      <c r="A80" s="27">
        <v>3.36</v>
      </c>
      <c r="B80" s="248" t="s">
        <v>243</v>
      </c>
      <c r="C80" s="249"/>
      <c r="D80" s="249"/>
      <c r="E80" s="249"/>
      <c r="F80" s="249"/>
      <c r="G80" s="249"/>
      <c r="H80" s="249"/>
      <c r="I80" s="249"/>
      <c r="J80" s="249"/>
      <c r="K80" s="249"/>
      <c r="L80" s="249"/>
      <c r="M80" s="249"/>
      <c r="N80" s="250"/>
    </row>
    <row r="81" spans="1:14" s="4" customFormat="1" ht="49.5" customHeight="1">
      <c r="A81" s="26">
        <v>3.37</v>
      </c>
      <c r="B81" s="248" t="s">
        <v>242</v>
      </c>
      <c r="C81" s="249"/>
      <c r="D81" s="249"/>
      <c r="E81" s="249"/>
      <c r="F81" s="249"/>
      <c r="G81" s="249"/>
      <c r="H81" s="249"/>
      <c r="I81" s="249"/>
      <c r="J81" s="249"/>
      <c r="K81" s="249"/>
      <c r="L81" s="249"/>
      <c r="M81" s="249"/>
      <c r="N81" s="250"/>
    </row>
    <row r="82" spans="1:14" s="4" customFormat="1" ht="39" customHeight="1">
      <c r="A82" s="27">
        <v>3.38</v>
      </c>
      <c r="B82" s="248" t="s">
        <v>241</v>
      </c>
      <c r="C82" s="249"/>
      <c r="D82" s="249"/>
      <c r="E82" s="249"/>
      <c r="F82" s="249"/>
      <c r="G82" s="249"/>
      <c r="H82" s="249"/>
      <c r="I82" s="249"/>
      <c r="J82" s="249"/>
      <c r="K82" s="249"/>
      <c r="L82" s="249"/>
      <c r="M82" s="249"/>
      <c r="N82" s="250"/>
    </row>
    <row r="83" spans="1:14" s="4" customFormat="1" ht="42.75" customHeight="1">
      <c r="A83" s="26">
        <v>3.39</v>
      </c>
      <c r="B83" s="248" t="s">
        <v>240</v>
      </c>
      <c r="C83" s="249"/>
      <c r="D83" s="249"/>
      <c r="E83" s="249"/>
      <c r="F83" s="249"/>
      <c r="G83" s="249"/>
      <c r="H83" s="249"/>
      <c r="I83" s="249"/>
      <c r="J83" s="249"/>
      <c r="K83" s="249"/>
      <c r="L83" s="249"/>
      <c r="M83" s="249"/>
      <c r="N83" s="250"/>
    </row>
    <row r="84" spans="1:14" s="4" customFormat="1" ht="52.5" customHeight="1">
      <c r="A84" s="27">
        <v>3.4</v>
      </c>
      <c r="B84" s="248" t="s">
        <v>239</v>
      </c>
      <c r="C84" s="249"/>
      <c r="D84" s="249"/>
      <c r="E84" s="249"/>
      <c r="F84" s="249"/>
      <c r="G84" s="249"/>
      <c r="H84" s="249"/>
      <c r="I84" s="249"/>
      <c r="J84" s="249"/>
      <c r="K84" s="249"/>
      <c r="L84" s="249"/>
      <c r="M84" s="249"/>
      <c r="N84" s="250"/>
    </row>
    <row r="85" spans="1:14" s="4" customFormat="1" ht="53.25" customHeight="1">
      <c r="A85" s="26">
        <v>3.41</v>
      </c>
      <c r="B85" s="248" t="s">
        <v>206</v>
      </c>
      <c r="C85" s="249"/>
      <c r="D85" s="249"/>
      <c r="E85" s="249"/>
      <c r="F85" s="249"/>
      <c r="G85" s="249"/>
      <c r="H85" s="249"/>
      <c r="I85" s="249"/>
      <c r="J85" s="249"/>
      <c r="K85" s="249"/>
      <c r="L85" s="249"/>
      <c r="M85" s="249"/>
      <c r="N85" s="250"/>
    </row>
    <row r="86" spans="1:14" s="4" customFormat="1" ht="53.25" customHeight="1">
      <c r="A86" s="27">
        <v>3.42</v>
      </c>
      <c r="B86" s="248" t="s">
        <v>238</v>
      </c>
      <c r="C86" s="249"/>
      <c r="D86" s="249"/>
      <c r="E86" s="249"/>
      <c r="F86" s="249"/>
      <c r="G86" s="249"/>
      <c r="H86" s="249"/>
      <c r="I86" s="249"/>
      <c r="J86" s="249"/>
      <c r="K86" s="249"/>
      <c r="L86" s="249"/>
      <c r="M86" s="249"/>
      <c r="N86" s="250"/>
    </row>
    <row r="87" spans="1:14" s="4" customFormat="1" ht="53.25" customHeight="1">
      <c r="A87" s="26">
        <v>3.43</v>
      </c>
      <c r="B87" s="248" t="s">
        <v>237</v>
      </c>
      <c r="C87" s="249"/>
      <c r="D87" s="249"/>
      <c r="E87" s="249"/>
      <c r="F87" s="249"/>
      <c r="G87" s="249"/>
      <c r="H87" s="249"/>
      <c r="I87" s="249"/>
      <c r="J87" s="249"/>
      <c r="K87" s="249"/>
      <c r="L87" s="249"/>
      <c r="M87" s="249"/>
      <c r="N87" s="250"/>
    </row>
    <row r="88" spans="1:14" s="4" customFormat="1" ht="56.25" customHeight="1">
      <c r="A88" s="27">
        <v>3.44</v>
      </c>
      <c r="B88" s="248" t="s">
        <v>236</v>
      </c>
      <c r="C88" s="249"/>
      <c r="D88" s="249"/>
      <c r="E88" s="249"/>
      <c r="F88" s="249"/>
      <c r="G88" s="249"/>
      <c r="H88" s="249"/>
      <c r="I88" s="249"/>
      <c r="J88" s="249"/>
      <c r="K88" s="249"/>
      <c r="L88" s="249"/>
      <c r="M88" s="249"/>
      <c r="N88" s="250"/>
    </row>
    <row r="89" spans="1:14" s="4" customFormat="1" ht="56.25" customHeight="1">
      <c r="A89" s="26">
        <v>3.45</v>
      </c>
      <c r="B89" s="248" t="s">
        <v>207</v>
      </c>
      <c r="C89" s="249"/>
      <c r="D89" s="249"/>
      <c r="E89" s="249"/>
      <c r="F89" s="249"/>
      <c r="G89" s="249"/>
      <c r="H89" s="249"/>
      <c r="I89" s="249"/>
      <c r="J89" s="249"/>
      <c r="K89" s="249"/>
      <c r="L89" s="249"/>
      <c r="M89" s="249"/>
      <c r="N89" s="250"/>
    </row>
    <row r="90" spans="1:14" s="4" customFormat="1" ht="56.25" customHeight="1">
      <c r="A90" s="27">
        <v>3.46</v>
      </c>
      <c r="B90" s="248" t="s">
        <v>235</v>
      </c>
      <c r="C90" s="249"/>
      <c r="D90" s="249"/>
      <c r="E90" s="249"/>
      <c r="F90" s="249"/>
      <c r="G90" s="249"/>
      <c r="H90" s="249"/>
      <c r="I90" s="249"/>
      <c r="J90" s="249"/>
      <c r="K90" s="249"/>
      <c r="L90" s="249"/>
      <c r="M90" s="249"/>
      <c r="N90" s="250"/>
    </row>
    <row r="91" spans="1:14" ht="33" customHeight="1">
      <c r="A91" s="25">
        <v>4</v>
      </c>
      <c r="B91" s="263" t="s">
        <v>105</v>
      </c>
      <c r="C91" s="264"/>
      <c r="D91" s="264"/>
      <c r="E91" s="264"/>
      <c r="F91" s="264"/>
      <c r="G91" s="264"/>
      <c r="H91" s="264"/>
      <c r="I91" s="264"/>
      <c r="J91" s="264"/>
      <c r="K91" s="264"/>
      <c r="L91" s="264"/>
      <c r="M91" s="264"/>
      <c r="N91" s="265"/>
    </row>
    <row r="92" spans="1:14" ht="33" customHeight="1">
      <c r="A92" s="25"/>
      <c r="B92" s="266" t="s">
        <v>25</v>
      </c>
      <c r="C92" s="267"/>
      <c r="D92" s="267"/>
      <c r="E92" s="267"/>
      <c r="F92" s="267"/>
      <c r="G92" s="267"/>
      <c r="H92" s="267"/>
      <c r="I92" s="267"/>
      <c r="J92" s="267"/>
      <c r="K92" s="267"/>
      <c r="L92" s="267"/>
      <c r="M92" s="267"/>
      <c r="N92" s="268"/>
    </row>
    <row r="93" spans="1:14" ht="41.25" customHeight="1">
      <c r="A93" s="23">
        <v>4.0999999999999996</v>
      </c>
      <c r="B93" s="254" t="s">
        <v>257</v>
      </c>
      <c r="C93" s="255"/>
      <c r="D93" s="255"/>
      <c r="E93" s="255"/>
      <c r="F93" s="255"/>
      <c r="G93" s="255"/>
      <c r="H93" s="255"/>
      <c r="I93" s="255"/>
      <c r="J93" s="255"/>
      <c r="K93" s="255"/>
      <c r="L93" s="255"/>
      <c r="M93" s="255"/>
      <c r="N93" s="256"/>
    </row>
    <row r="94" spans="1:14" ht="41.25" customHeight="1">
      <c r="A94" s="23">
        <v>4.2</v>
      </c>
      <c r="B94" s="254" t="s">
        <v>106</v>
      </c>
      <c r="C94" s="255"/>
      <c r="D94" s="255"/>
      <c r="E94" s="255"/>
      <c r="F94" s="255"/>
      <c r="G94" s="255"/>
      <c r="H94" s="255"/>
      <c r="I94" s="255"/>
      <c r="J94" s="255"/>
      <c r="K94" s="255"/>
      <c r="L94" s="255"/>
      <c r="M94" s="255"/>
      <c r="N94" s="256"/>
    </row>
    <row r="95" spans="1:14" ht="41.25" customHeight="1">
      <c r="A95" s="23">
        <v>4.3</v>
      </c>
      <c r="B95" s="254" t="s">
        <v>107</v>
      </c>
      <c r="C95" s="255"/>
      <c r="D95" s="255"/>
      <c r="E95" s="255"/>
      <c r="F95" s="255"/>
      <c r="G95" s="255"/>
      <c r="H95" s="255"/>
      <c r="I95" s="255"/>
      <c r="J95" s="255"/>
      <c r="K95" s="255"/>
      <c r="L95" s="255"/>
      <c r="M95" s="255"/>
      <c r="N95" s="256"/>
    </row>
    <row r="96" spans="1:14" ht="33" customHeight="1">
      <c r="A96" s="25"/>
      <c r="B96" s="266" t="s">
        <v>23</v>
      </c>
      <c r="C96" s="267"/>
      <c r="D96" s="267"/>
      <c r="E96" s="267"/>
      <c r="F96" s="267"/>
      <c r="G96" s="267"/>
      <c r="H96" s="267"/>
      <c r="I96" s="267"/>
      <c r="J96" s="267"/>
      <c r="K96" s="267"/>
      <c r="L96" s="267"/>
      <c r="M96" s="267"/>
      <c r="N96" s="268"/>
    </row>
    <row r="97" spans="1:14" ht="43.5" customHeight="1">
      <c r="A97" s="23">
        <v>4.4000000000000004</v>
      </c>
      <c r="B97" s="254" t="s">
        <v>258</v>
      </c>
      <c r="C97" s="255"/>
      <c r="D97" s="255"/>
      <c r="E97" s="255"/>
      <c r="F97" s="255"/>
      <c r="G97" s="255"/>
      <c r="H97" s="255"/>
      <c r="I97" s="255"/>
      <c r="J97" s="255"/>
      <c r="K97" s="255"/>
      <c r="L97" s="255"/>
      <c r="M97" s="255"/>
      <c r="N97" s="256"/>
    </row>
    <row r="98" spans="1:14" ht="43.5" customHeight="1">
      <c r="A98" s="23">
        <v>4.5</v>
      </c>
      <c r="B98" s="254" t="s">
        <v>108</v>
      </c>
      <c r="C98" s="255"/>
      <c r="D98" s="255"/>
      <c r="E98" s="255"/>
      <c r="F98" s="255"/>
      <c r="G98" s="255"/>
      <c r="H98" s="255"/>
      <c r="I98" s="255"/>
      <c r="J98" s="255"/>
      <c r="K98" s="255"/>
      <c r="L98" s="255"/>
      <c r="M98" s="255"/>
      <c r="N98" s="256"/>
    </row>
    <row r="99" spans="1:14" ht="43.5" customHeight="1">
      <c r="A99" s="23">
        <v>4.5999999999999996</v>
      </c>
      <c r="B99" s="254" t="s">
        <v>109</v>
      </c>
      <c r="C99" s="255"/>
      <c r="D99" s="255"/>
      <c r="E99" s="255"/>
      <c r="F99" s="255"/>
      <c r="G99" s="255"/>
      <c r="H99" s="255"/>
      <c r="I99" s="255"/>
      <c r="J99" s="255"/>
      <c r="K99" s="255"/>
      <c r="L99" s="255"/>
      <c r="M99" s="255"/>
      <c r="N99" s="256"/>
    </row>
    <row r="100" spans="1:14" s="4" customFormat="1" ht="50.1" customHeight="1">
      <c r="A100" s="26"/>
      <c r="B100" s="266" t="s">
        <v>147</v>
      </c>
      <c r="C100" s="267"/>
      <c r="D100" s="267"/>
      <c r="E100" s="267"/>
      <c r="F100" s="267"/>
      <c r="G100" s="267"/>
      <c r="H100" s="267"/>
      <c r="I100" s="267"/>
      <c r="J100" s="267"/>
      <c r="K100" s="267"/>
      <c r="L100" s="267"/>
      <c r="M100" s="267"/>
      <c r="N100" s="268"/>
    </row>
    <row r="101" spans="1:14" ht="57.75" customHeight="1">
      <c r="A101" s="23">
        <v>4.7</v>
      </c>
      <c r="B101" s="248" t="s">
        <v>234</v>
      </c>
      <c r="C101" s="249"/>
      <c r="D101" s="249"/>
      <c r="E101" s="249"/>
      <c r="F101" s="249"/>
      <c r="G101" s="249"/>
      <c r="H101" s="249"/>
      <c r="I101" s="249"/>
      <c r="J101" s="249"/>
      <c r="K101" s="249"/>
      <c r="L101" s="249"/>
      <c r="M101" s="249"/>
      <c r="N101" s="250"/>
    </row>
    <row r="102" spans="1:14" ht="57.75" customHeight="1">
      <c r="A102" s="20">
        <v>4.8</v>
      </c>
      <c r="B102" s="257" t="s">
        <v>233</v>
      </c>
      <c r="C102" s="258"/>
      <c r="D102" s="258"/>
      <c r="E102" s="258"/>
      <c r="F102" s="258"/>
      <c r="G102" s="258"/>
      <c r="H102" s="258"/>
      <c r="I102" s="258"/>
      <c r="J102" s="258"/>
      <c r="K102" s="258"/>
      <c r="L102" s="258"/>
      <c r="M102" s="258"/>
      <c r="N102" s="259"/>
    </row>
    <row r="103" spans="1:14" ht="57.75" customHeight="1">
      <c r="A103" s="23">
        <v>4.9000000000000004</v>
      </c>
      <c r="B103" s="254" t="s">
        <v>232</v>
      </c>
      <c r="C103" s="255"/>
      <c r="D103" s="255"/>
      <c r="E103" s="255"/>
      <c r="F103" s="255"/>
      <c r="G103" s="255"/>
      <c r="H103" s="255"/>
      <c r="I103" s="255"/>
      <c r="J103" s="255"/>
      <c r="K103" s="255"/>
      <c r="L103" s="255"/>
      <c r="M103" s="255"/>
      <c r="N103" s="256"/>
    </row>
    <row r="104" spans="1:14" ht="57.75" customHeight="1">
      <c r="A104" s="22">
        <v>4.0999999999999996</v>
      </c>
      <c r="B104" s="257" t="s">
        <v>231</v>
      </c>
      <c r="C104" s="258"/>
      <c r="D104" s="258"/>
      <c r="E104" s="258"/>
      <c r="F104" s="258"/>
      <c r="G104" s="258"/>
      <c r="H104" s="258"/>
      <c r="I104" s="258"/>
      <c r="J104" s="258"/>
      <c r="K104" s="258"/>
      <c r="L104" s="258"/>
      <c r="M104" s="258"/>
      <c r="N104" s="259"/>
    </row>
    <row r="105" spans="1:14" ht="57.75" customHeight="1">
      <c r="A105" s="22">
        <v>4.1100000000000003</v>
      </c>
      <c r="B105" s="254" t="s">
        <v>230</v>
      </c>
      <c r="C105" s="255"/>
      <c r="D105" s="255"/>
      <c r="E105" s="255"/>
      <c r="F105" s="255"/>
      <c r="G105" s="255"/>
      <c r="H105" s="255"/>
      <c r="I105" s="255"/>
      <c r="J105" s="255"/>
      <c r="K105" s="255"/>
      <c r="L105" s="255"/>
      <c r="M105" s="255"/>
      <c r="N105" s="256"/>
    </row>
    <row r="106" spans="1:14" ht="57.75" customHeight="1">
      <c r="A106" s="22">
        <v>4.12</v>
      </c>
      <c r="B106" s="248" t="s">
        <v>229</v>
      </c>
      <c r="C106" s="249"/>
      <c r="D106" s="249"/>
      <c r="E106" s="249"/>
      <c r="F106" s="249"/>
      <c r="G106" s="249"/>
      <c r="H106" s="249"/>
      <c r="I106" s="249"/>
      <c r="J106" s="249"/>
      <c r="K106" s="249"/>
      <c r="L106" s="249"/>
      <c r="M106" s="249"/>
      <c r="N106" s="250"/>
    </row>
    <row r="107" spans="1:14" s="5" customFormat="1" ht="42" customHeight="1">
      <c r="A107" s="22">
        <v>4.13</v>
      </c>
      <c r="B107" s="248" t="s">
        <v>112</v>
      </c>
      <c r="C107" s="249"/>
      <c r="D107" s="249"/>
      <c r="E107" s="249"/>
      <c r="F107" s="249"/>
      <c r="G107" s="249"/>
      <c r="H107" s="249"/>
      <c r="I107" s="249"/>
      <c r="J107" s="249"/>
      <c r="K107" s="249"/>
      <c r="L107" s="249"/>
      <c r="M107" s="249"/>
      <c r="N107" s="250"/>
    </row>
    <row r="108" spans="1:14" s="4" customFormat="1" ht="50.1" customHeight="1">
      <c r="A108" s="22">
        <v>4.1399999999999997</v>
      </c>
      <c r="B108" s="248" t="s">
        <v>228</v>
      </c>
      <c r="C108" s="249"/>
      <c r="D108" s="249"/>
      <c r="E108" s="249"/>
      <c r="F108" s="249"/>
      <c r="G108" s="249"/>
      <c r="H108" s="249"/>
      <c r="I108" s="249"/>
      <c r="J108" s="249"/>
      <c r="K108" s="249"/>
      <c r="L108" s="249"/>
      <c r="M108" s="249"/>
      <c r="N108" s="250"/>
    </row>
    <row r="109" spans="1:14" s="4" customFormat="1" ht="50.1" customHeight="1">
      <c r="A109" s="22">
        <v>4.1500000000000004</v>
      </c>
      <c r="B109" s="248" t="s">
        <v>208</v>
      </c>
      <c r="C109" s="249"/>
      <c r="D109" s="249"/>
      <c r="E109" s="249"/>
      <c r="F109" s="249"/>
      <c r="G109" s="249"/>
      <c r="H109" s="249"/>
      <c r="I109" s="249"/>
      <c r="J109" s="249"/>
      <c r="K109" s="249"/>
      <c r="L109" s="249"/>
      <c r="M109" s="249"/>
      <c r="N109" s="250"/>
    </row>
    <row r="110" spans="1:14" s="5" customFormat="1" ht="42" customHeight="1">
      <c r="A110" s="22">
        <v>4.16</v>
      </c>
      <c r="B110" s="248" t="s">
        <v>133</v>
      </c>
      <c r="C110" s="249"/>
      <c r="D110" s="249"/>
      <c r="E110" s="249"/>
      <c r="F110" s="249"/>
      <c r="G110" s="249"/>
      <c r="H110" s="249"/>
      <c r="I110" s="249"/>
      <c r="J110" s="249"/>
      <c r="K110" s="249"/>
      <c r="L110" s="249"/>
      <c r="M110" s="249"/>
      <c r="N110" s="250"/>
    </row>
    <row r="111" spans="1:14" s="5" customFormat="1" ht="42" customHeight="1">
      <c r="A111" s="22">
        <v>4.17</v>
      </c>
      <c r="B111" s="248" t="s">
        <v>113</v>
      </c>
      <c r="C111" s="249"/>
      <c r="D111" s="249"/>
      <c r="E111" s="249"/>
      <c r="F111" s="249"/>
      <c r="G111" s="249"/>
      <c r="H111" s="249"/>
      <c r="I111" s="249"/>
      <c r="J111" s="249"/>
      <c r="K111" s="249"/>
      <c r="L111" s="249"/>
      <c r="M111" s="249"/>
      <c r="N111" s="250"/>
    </row>
    <row r="112" spans="1:14" ht="43.5" customHeight="1">
      <c r="A112" s="25">
        <v>5</v>
      </c>
      <c r="B112" s="260" t="s">
        <v>110</v>
      </c>
      <c r="C112" s="261"/>
      <c r="D112" s="261"/>
      <c r="E112" s="261"/>
      <c r="F112" s="261"/>
      <c r="G112" s="261"/>
      <c r="H112" s="261"/>
      <c r="I112" s="261"/>
      <c r="J112" s="261"/>
      <c r="K112" s="261"/>
      <c r="L112" s="261"/>
      <c r="M112" s="261"/>
      <c r="N112" s="262"/>
    </row>
    <row r="113" spans="1:14" s="5" customFormat="1" ht="42" customHeight="1">
      <c r="A113" s="23">
        <v>5.0999999999999996</v>
      </c>
      <c r="B113" s="248" t="s">
        <v>227</v>
      </c>
      <c r="C113" s="249"/>
      <c r="D113" s="249"/>
      <c r="E113" s="249"/>
      <c r="F113" s="249"/>
      <c r="G113" s="249"/>
      <c r="H113" s="249"/>
      <c r="I113" s="249"/>
      <c r="J113" s="249"/>
      <c r="K113" s="249"/>
      <c r="L113" s="249"/>
      <c r="M113" s="249"/>
      <c r="N113" s="250"/>
    </row>
    <row r="114" spans="1:14" s="5" customFormat="1" ht="42" customHeight="1">
      <c r="A114" s="23">
        <v>5.2</v>
      </c>
      <c r="B114" s="248" t="s">
        <v>111</v>
      </c>
      <c r="C114" s="249"/>
      <c r="D114" s="249"/>
      <c r="E114" s="249"/>
      <c r="F114" s="249"/>
      <c r="G114" s="249"/>
      <c r="H114" s="249"/>
      <c r="I114" s="249"/>
      <c r="J114" s="249"/>
      <c r="K114" s="249"/>
      <c r="L114" s="249"/>
      <c r="M114" s="249"/>
      <c r="N114" s="250"/>
    </row>
    <row r="115" spans="1:14" s="5" customFormat="1" ht="42" customHeight="1">
      <c r="A115" s="23">
        <v>5.3</v>
      </c>
      <c r="B115" s="248" t="s">
        <v>226</v>
      </c>
      <c r="C115" s="249"/>
      <c r="D115" s="249"/>
      <c r="E115" s="249"/>
      <c r="F115" s="249"/>
      <c r="G115" s="249"/>
      <c r="H115" s="249"/>
      <c r="I115" s="249"/>
      <c r="J115" s="249"/>
      <c r="K115" s="249"/>
      <c r="L115" s="249"/>
      <c r="M115" s="249"/>
      <c r="N115" s="250"/>
    </row>
    <row r="116" spans="1:14" s="5" customFormat="1" ht="42" customHeight="1">
      <c r="A116" s="23">
        <v>5.4</v>
      </c>
      <c r="B116" s="248" t="s">
        <v>114</v>
      </c>
      <c r="C116" s="249"/>
      <c r="D116" s="249"/>
      <c r="E116" s="249"/>
      <c r="F116" s="249"/>
      <c r="G116" s="249"/>
      <c r="H116" s="249"/>
      <c r="I116" s="249"/>
      <c r="J116" s="249"/>
      <c r="K116" s="249"/>
      <c r="L116" s="249"/>
      <c r="M116" s="249"/>
      <c r="N116" s="250"/>
    </row>
    <row r="117" spans="1:14" s="5" customFormat="1" ht="42" customHeight="1">
      <c r="A117" s="23">
        <v>5.5</v>
      </c>
      <c r="B117" s="248" t="s">
        <v>225</v>
      </c>
      <c r="C117" s="249"/>
      <c r="D117" s="249"/>
      <c r="E117" s="249"/>
      <c r="F117" s="249"/>
      <c r="G117" s="249"/>
      <c r="H117" s="249"/>
      <c r="I117" s="249"/>
      <c r="J117" s="249"/>
      <c r="K117" s="249"/>
      <c r="L117" s="249"/>
      <c r="M117" s="249"/>
      <c r="N117" s="250"/>
    </row>
    <row r="118" spans="1:14" ht="42" customHeight="1" thickBot="1">
      <c r="A118" s="23">
        <v>5.6</v>
      </c>
      <c r="B118" s="251" t="s">
        <v>224</v>
      </c>
      <c r="C118" s="252"/>
      <c r="D118" s="252"/>
      <c r="E118" s="252"/>
      <c r="F118" s="252"/>
      <c r="G118" s="252"/>
      <c r="H118" s="252"/>
      <c r="I118" s="252"/>
      <c r="J118" s="252"/>
      <c r="K118" s="252"/>
      <c r="L118" s="252"/>
      <c r="M118" s="252"/>
      <c r="N118" s="253"/>
    </row>
    <row r="119" spans="1:14" ht="24.95" customHeight="1">
      <c r="B119" s="7"/>
      <c r="C119" s="7"/>
      <c r="D119" s="7"/>
      <c r="E119" s="7"/>
      <c r="F119" s="7"/>
      <c r="G119" s="7"/>
      <c r="H119" s="7"/>
      <c r="I119" s="7"/>
      <c r="J119" s="7"/>
      <c r="K119" s="7"/>
      <c r="L119" s="7"/>
      <c r="M119" s="7"/>
      <c r="N119" s="7"/>
    </row>
    <row r="120" spans="1:14" ht="24.95" customHeight="1">
      <c r="B120" s="7"/>
      <c r="C120" s="7"/>
      <c r="D120" s="7"/>
      <c r="E120" s="7"/>
      <c r="F120" s="7"/>
      <c r="G120" s="7"/>
      <c r="H120" s="7"/>
      <c r="I120" s="7"/>
      <c r="J120" s="7"/>
      <c r="K120" s="7"/>
      <c r="L120" s="7"/>
      <c r="M120" s="7"/>
      <c r="N120" s="7"/>
    </row>
    <row r="121" spans="1:14" ht="24.95" customHeight="1">
      <c r="B121" s="7"/>
      <c r="C121" s="7"/>
      <c r="D121" s="7"/>
      <c r="E121" s="7"/>
      <c r="F121" s="7"/>
      <c r="G121" s="7"/>
      <c r="H121" s="7"/>
      <c r="I121" s="7"/>
      <c r="J121" s="7"/>
      <c r="K121" s="7"/>
      <c r="L121" s="7"/>
      <c r="M121" s="7"/>
      <c r="N121" s="7"/>
    </row>
    <row r="122" spans="1:14" ht="24.95" customHeight="1">
      <c r="B122" s="7"/>
      <c r="C122" s="7"/>
      <c r="D122" s="7"/>
      <c r="E122" s="7"/>
      <c r="F122" s="7"/>
      <c r="G122" s="7"/>
      <c r="H122" s="7"/>
      <c r="I122" s="7"/>
      <c r="J122" s="7"/>
      <c r="K122" s="7"/>
      <c r="L122" s="7"/>
      <c r="M122" s="7"/>
      <c r="N122" s="7"/>
    </row>
    <row r="123" spans="1:14" ht="24.95" customHeight="1">
      <c r="B123" s="7"/>
      <c r="C123" s="7"/>
      <c r="D123" s="7"/>
      <c r="E123" s="7"/>
      <c r="F123" s="7"/>
      <c r="G123" s="7"/>
      <c r="H123" s="7"/>
      <c r="I123" s="7"/>
      <c r="J123" s="7"/>
      <c r="K123" s="7"/>
      <c r="L123" s="7"/>
      <c r="M123" s="7"/>
      <c r="N123" s="7"/>
    </row>
    <row r="124" spans="1:14" ht="24.95" customHeight="1">
      <c r="B124" s="7"/>
      <c r="C124" s="7"/>
      <c r="D124" s="7"/>
      <c r="E124" s="7"/>
      <c r="F124" s="7"/>
      <c r="G124" s="7"/>
      <c r="H124" s="7"/>
      <c r="I124" s="7"/>
      <c r="J124" s="7"/>
      <c r="K124" s="7"/>
      <c r="L124" s="7"/>
      <c r="M124" s="7"/>
      <c r="N124" s="7"/>
    </row>
    <row r="125" spans="1:14" ht="24.95" customHeight="1">
      <c r="B125" s="7"/>
      <c r="C125" s="7"/>
      <c r="D125" s="7"/>
      <c r="E125" s="7"/>
      <c r="F125" s="7"/>
      <c r="G125" s="7"/>
      <c r="H125" s="7"/>
      <c r="I125" s="7"/>
      <c r="J125" s="7"/>
      <c r="K125" s="7"/>
      <c r="L125" s="7"/>
      <c r="M125" s="7"/>
      <c r="N125" s="7"/>
    </row>
    <row r="126" spans="1:14" ht="24.95" customHeight="1">
      <c r="B126" s="7"/>
      <c r="C126" s="7"/>
      <c r="D126" s="7"/>
      <c r="E126" s="7"/>
      <c r="F126" s="7"/>
      <c r="G126" s="7"/>
      <c r="H126" s="7"/>
      <c r="I126" s="7"/>
      <c r="J126" s="7"/>
      <c r="K126" s="7"/>
      <c r="L126" s="7"/>
      <c r="M126" s="7"/>
      <c r="N126" s="7"/>
    </row>
    <row r="127" spans="1:14" ht="24.95" customHeight="1">
      <c r="B127" s="7"/>
      <c r="C127" s="7"/>
      <c r="D127" s="7"/>
      <c r="E127" s="7"/>
      <c r="F127" s="7"/>
      <c r="G127" s="7"/>
      <c r="H127" s="7"/>
      <c r="I127" s="7"/>
      <c r="J127" s="7"/>
      <c r="K127" s="7"/>
      <c r="L127" s="7"/>
      <c r="M127" s="7"/>
      <c r="N127" s="7"/>
    </row>
    <row r="128" spans="1:14" ht="24.95" customHeight="1">
      <c r="B128" s="7"/>
      <c r="C128" s="7"/>
      <c r="D128" s="7"/>
      <c r="E128" s="7"/>
      <c r="F128" s="7"/>
      <c r="G128" s="7"/>
      <c r="H128" s="7"/>
      <c r="I128" s="7"/>
      <c r="J128" s="7"/>
      <c r="K128" s="7"/>
      <c r="L128" s="7"/>
      <c r="M128" s="7"/>
      <c r="N128" s="7"/>
    </row>
    <row r="129" spans="1:14" ht="24.95" customHeight="1">
      <c r="B129" s="7"/>
      <c r="C129" s="7"/>
      <c r="D129" s="7"/>
      <c r="E129" s="7"/>
      <c r="F129" s="7"/>
      <c r="G129" s="7"/>
      <c r="H129" s="7"/>
      <c r="I129" s="7"/>
      <c r="J129" s="7"/>
      <c r="K129" s="7"/>
      <c r="L129" s="7"/>
      <c r="M129" s="7"/>
      <c r="N129" s="7"/>
    </row>
    <row r="130" spans="1:14" ht="24.95" customHeight="1">
      <c r="B130" s="7"/>
      <c r="C130" s="7"/>
      <c r="D130" s="7"/>
      <c r="E130" s="7"/>
      <c r="F130" s="7"/>
      <c r="G130" s="7"/>
      <c r="H130" s="7"/>
      <c r="I130" s="7"/>
      <c r="J130" s="7"/>
      <c r="K130" s="7"/>
      <c r="L130" s="7"/>
      <c r="M130" s="7"/>
      <c r="N130" s="7"/>
    </row>
    <row r="131" spans="1:14" ht="24.95" customHeight="1">
      <c r="B131" s="7"/>
      <c r="C131" s="7"/>
      <c r="D131" s="7"/>
      <c r="E131" s="7"/>
      <c r="F131" s="7"/>
      <c r="G131" s="7"/>
      <c r="H131" s="7"/>
      <c r="I131" s="7"/>
      <c r="J131" s="7"/>
      <c r="K131" s="7"/>
      <c r="L131" s="7"/>
      <c r="M131" s="7"/>
      <c r="N131" s="7"/>
    </row>
    <row r="132" spans="1:14" ht="24.95" customHeight="1">
      <c r="B132" s="7"/>
      <c r="C132" s="7"/>
      <c r="D132" s="7"/>
      <c r="E132" s="7"/>
      <c r="F132" s="7"/>
      <c r="G132" s="7"/>
      <c r="H132" s="7"/>
      <c r="I132" s="7"/>
      <c r="J132" s="7"/>
      <c r="K132" s="7"/>
      <c r="L132" s="7"/>
      <c r="M132" s="7"/>
      <c r="N132" s="7"/>
    </row>
    <row r="133" spans="1:14" ht="24.95" customHeight="1">
      <c r="B133" s="7"/>
      <c r="C133" s="7"/>
      <c r="D133" s="7"/>
      <c r="E133" s="7"/>
      <c r="F133" s="7"/>
      <c r="G133" s="7"/>
      <c r="H133" s="7"/>
      <c r="I133" s="7"/>
      <c r="J133" s="7"/>
      <c r="K133" s="7"/>
      <c r="L133" s="7"/>
      <c r="M133" s="7"/>
      <c r="N133" s="7"/>
    </row>
    <row r="134" spans="1:14" ht="24.95" customHeight="1">
      <c r="A134" s="2"/>
      <c r="B134" s="7"/>
      <c r="C134" s="7"/>
      <c r="D134" s="7"/>
      <c r="E134" s="7"/>
      <c r="F134" s="7"/>
      <c r="G134" s="7"/>
      <c r="H134" s="7"/>
      <c r="I134" s="7"/>
      <c r="J134" s="7"/>
      <c r="K134" s="7"/>
      <c r="L134" s="7"/>
      <c r="M134" s="7"/>
      <c r="N134" s="7"/>
    </row>
    <row r="135" spans="1:14" ht="24.95" customHeight="1">
      <c r="A135" s="2"/>
      <c r="B135" s="7"/>
      <c r="C135" s="7"/>
      <c r="D135" s="7"/>
      <c r="E135" s="7"/>
      <c r="F135" s="7"/>
      <c r="G135" s="7"/>
      <c r="H135" s="7"/>
      <c r="I135" s="7"/>
      <c r="J135" s="7"/>
      <c r="K135" s="7"/>
      <c r="L135" s="7"/>
      <c r="M135" s="7"/>
      <c r="N135" s="7"/>
    </row>
    <row r="136" spans="1:14" ht="24.95" customHeight="1">
      <c r="A136" s="2"/>
      <c r="B136" s="7"/>
      <c r="C136" s="7"/>
      <c r="D136" s="7"/>
      <c r="E136" s="7"/>
      <c r="F136" s="7"/>
      <c r="G136" s="7"/>
      <c r="H136" s="7"/>
      <c r="I136" s="7"/>
      <c r="J136" s="7"/>
      <c r="K136" s="7"/>
      <c r="L136" s="7"/>
      <c r="M136" s="7"/>
      <c r="N136" s="7"/>
    </row>
    <row r="137" spans="1:14" ht="24.95" customHeight="1">
      <c r="A137" s="2"/>
      <c r="B137" s="7"/>
      <c r="C137" s="7"/>
      <c r="D137" s="7"/>
      <c r="E137" s="7"/>
      <c r="F137" s="7"/>
      <c r="G137" s="7"/>
      <c r="H137" s="7"/>
      <c r="I137" s="7"/>
      <c r="J137" s="7"/>
      <c r="K137" s="7"/>
      <c r="L137" s="7"/>
      <c r="M137" s="7"/>
      <c r="N137" s="7"/>
    </row>
    <row r="138" spans="1:14" ht="24.95" customHeight="1">
      <c r="A138" s="2"/>
      <c r="B138" s="7"/>
      <c r="C138" s="7"/>
      <c r="D138" s="7"/>
      <c r="E138" s="7"/>
      <c r="F138" s="7"/>
      <c r="G138" s="7"/>
      <c r="H138" s="7"/>
      <c r="I138" s="7"/>
      <c r="J138" s="7"/>
      <c r="K138" s="7"/>
      <c r="L138" s="7"/>
      <c r="M138" s="7"/>
      <c r="N138" s="7"/>
    </row>
    <row r="139" spans="1:14" ht="24.95" customHeight="1">
      <c r="A139" s="2"/>
      <c r="B139" s="7"/>
      <c r="C139" s="7"/>
      <c r="D139" s="7"/>
      <c r="E139" s="7"/>
      <c r="F139" s="7"/>
      <c r="G139" s="7"/>
      <c r="H139" s="7"/>
      <c r="I139" s="7"/>
      <c r="J139" s="7"/>
      <c r="K139" s="7"/>
      <c r="L139" s="7"/>
      <c r="M139" s="7"/>
      <c r="N139" s="7"/>
    </row>
    <row r="140" spans="1:14" ht="24.95" customHeight="1">
      <c r="A140" s="2"/>
      <c r="B140" s="7"/>
      <c r="C140" s="7"/>
      <c r="D140" s="7"/>
      <c r="E140" s="7"/>
      <c r="F140" s="7"/>
      <c r="G140" s="7"/>
      <c r="H140" s="7"/>
      <c r="I140" s="7"/>
      <c r="J140" s="7"/>
      <c r="K140" s="7"/>
      <c r="L140" s="7"/>
      <c r="M140" s="7"/>
      <c r="N140" s="7"/>
    </row>
    <row r="141" spans="1:14" ht="24.95" customHeight="1">
      <c r="A141" s="2"/>
      <c r="B141" s="7"/>
      <c r="C141" s="7"/>
      <c r="D141" s="7"/>
      <c r="E141" s="7"/>
      <c r="F141" s="7"/>
      <c r="G141" s="7"/>
      <c r="H141" s="7"/>
      <c r="I141" s="7"/>
      <c r="J141" s="7"/>
      <c r="K141" s="7"/>
      <c r="L141" s="7"/>
      <c r="M141" s="7"/>
      <c r="N141" s="7"/>
    </row>
    <row r="142" spans="1:14" ht="24.95" customHeight="1">
      <c r="A142" s="2"/>
      <c r="B142" s="7"/>
      <c r="C142" s="7"/>
      <c r="D142" s="7"/>
      <c r="E142" s="7"/>
      <c r="F142" s="7"/>
      <c r="G142" s="7"/>
      <c r="H142" s="7"/>
      <c r="I142" s="7"/>
      <c r="J142" s="7"/>
      <c r="K142" s="7"/>
      <c r="L142" s="7"/>
      <c r="M142" s="7"/>
      <c r="N142" s="7"/>
    </row>
    <row r="143" spans="1:14" ht="24.95" customHeight="1">
      <c r="A143" s="2"/>
      <c r="B143" s="7"/>
      <c r="C143" s="7"/>
      <c r="D143" s="7"/>
      <c r="E143" s="7"/>
      <c r="F143" s="7"/>
      <c r="G143" s="7"/>
      <c r="H143" s="7"/>
      <c r="I143" s="7"/>
      <c r="J143" s="7"/>
      <c r="K143" s="7"/>
      <c r="L143" s="7"/>
      <c r="M143" s="7"/>
      <c r="N143" s="7"/>
    </row>
    <row r="144" spans="1:14" ht="24.95" customHeight="1">
      <c r="A144" s="2"/>
      <c r="B144" s="7"/>
      <c r="C144" s="7"/>
      <c r="D144" s="7"/>
      <c r="E144" s="7"/>
      <c r="F144" s="7"/>
      <c r="G144" s="7"/>
      <c r="H144" s="7"/>
      <c r="I144" s="7"/>
      <c r="J144" s="7"/>
      <c r="K144" s="7"/>
      <c r="L144" s="7"/>
      <c r="M144" s="7"/>
      <c r="N144" s="7"/>
    </row>
    <row r="145" spans="1:14" ht="24.95" customHeight="1">
      <c r="A145" s="2"/>
      <c r="B145" s="7"/>
      <c r="C145" s="7"/>
      <c r="D145" s="7"/>
      <c r="E145" s="7"/>
      <c r="F145" s="7"/>
      <c r="G145" s="7"/>
      <c r="H145" s="7"/>
      <c r="I145" s="7"/>
      <c r="J145" s="7"/>
      <c r="K145" s="7"/>
      <c r="L145" s="7"/>
      <c r="M145" s="7"/>
      <c r="N145" s="7"/>
    </row>
    <row r="146" spans="1:14" ht="24.95" customHeight="1">
      <c r="A146" s="2"/>
      <c r="B146" s="7"/>
      <c r="C146" s="7"/>
      <c r="D146" s="7"/>
      <c r="E146" s="7"/>
      <c r="F146" s="7"/>
      <c r="G146" s="7"/>
      <c r="H146" s="7"/>
      <c r="I146" s="7"/>
      <c r="J146" s="7"/>
      <c r="K146" s="7"/>
      <c r="L146" s="7"/>
      <c r="M146" s="7"/>
      <c r="N146" s="7"/>
    </row>
    <row r="147" spans="1:14" ht="24.95" customHeight="1">
      <c r="A147" s="2"/>
      <c r="B147" s="7"/>
      <c r="C147" s="7"/>
      <c r="D147" s="7"/>
      <c r="E147" s="7"/>
      <c r="F147" s="7"/>
      <c r="G147" s="7"/>
      <c r="H147" s="7"/>
      <c r="I147" s="7"/>
      <c r="J147" s="7"/>
      <c r="K147" s="7"/>
      <c r="L147" s="7"/>
      <c r="M147" s="7"/>
      <c r="N147" s="7"/>
    </row>
    <row r="148" spans="1:14" ht="24.95" customHeight="1">
      <c r="A148" s="2"/>
      <c r="B148" s="7"/>
      <c r="C148" s="7"/>
      <c r="D148" s="7"/>
      <c r="E148" s="7"/>
      <c r="F148" s="7"/>
      <c r="G148" s="7"/>
      <c r="H148" s="7"/>
      <c r="I148" s="7"/>
      <c r="J148" s="7"/>
      <c r="K148" s="7"/>
      <c r="L148" s="7"/>
      <c r="M148" s="7"/>
      <c r="N148" s="7"/>
    </row>
    <row r="149" spans="1:14" ht="24.95" customHeight="1">
      <c r="A149" s="2"/>
      <c r="B149" s="7"/>
      <c r="C149" s="7"/>
      <c r="D149" s="7"/>
      <c r="E149" s="7"/>
      <c r="F149" s="7"/>
      <c r="G149" s="7"/>
      <c r="H149" s="7"/>
      <c r="I149" s="7"/>
      <c r="J149" s="7"/>
      <c r="K149" s="7"/>
      <c r="L149" s="7"/>
      <c r="M149" s="7"/>
      <c r="N149" s="7"/>
    </row>
    <row r="150" spans="1:14" ht="24.95" customHeight="1">
      <c r="A150" s="2"/>
      <c r="B150" s="7"/>
      <c r="C150" s="7"/>
      <c r="D150" s="7"/>
      <c r="E150" s="7"/>
      <c r="F150" s="7"/>
      <c r="G150" s="7"/>
      <c r="H150" s="7"/>
      <c r="I150" s="7"/>
      <c r="J150" s="7"/>
      <c r="K150" s="7"/>
      <c r="L150" s="7"/>
      <c r="M150" s="7"/>
      <c r="N150" s="7"/>
    </row>
    <row r="151" spans="1:14" ht="24.95" customHeight="1">
      <c r="A151" s="2"/>
      <c r="B151" s="7"/>
      <c r="C151" s="7"/>
      <c r="D151" s="7"/>
      <c r="E151" s="7"/>
      <c r="F151" s="7"/>
      <c r="G151" s="7"/>
      <c r="H151" s="7"/>
      <c r="I151" s="7"/>
      <c r="J151" s="7"/>
      <c r="K151" s="7"/>
      <c r="L151" s="7"/>
      <c r="M151" s="7"/>
      <c r="N151" s="7"/>
    </row>
    <row r="152" spans="1:14" ht="24.95" customHeight="1">
      <c r="A152" s="2"/>
      <c r="B152" s="7"/>
      <c r="C152" s="7"/>
      <c r="D152" s="7"/>
      <c r="E152" s="7"/>
      <c r="F152" s="7"/>
      <c r="G152" s="7"/>
      <c r="H152" s="7"/>
      <c r="I152" s="7"/>
      <c r="J152" s="7"/>
      <c r="K152" s="7"/>
      <c r="L152" s="7"/>
      <c r="M152" s="7"/>
      <c r="N152" s="7"/>
    </row>
    <row r="153" spans="1:14" ht="24.95" customHeight="1">
      <c r="A153" s="2"/>
      <c r="B153" s="7"/>
      <c r="C153" s="7"/>
      <c r="D153" s="7"/>
      <c r="E153" s="7"/>
      <c r="F153" s="7"/>
      <c r="G153" s="7"/>
      <c r="H153" s="7"/>
      <c r="I153" s="7"/>
      <c r="J153" s="7"/>
      <c r="K153" s="7"/>
      <c r="L153" s="7"/>
      <c r="M153" s="7"/>
      <c r="N153" s="7"/>
    </row>
    <row r="154" spans="1:14" ht="24.95" customHeight="1">
      <c r="A154" s="2"/>
      <c r="B154" s="7"/>
      <c r="C154" s="7"/>
      <c r="D154" s="7"/>
      <c r="E154" s="7"/>
      <c r="F154" s="7"/>
      <c r="G154" s="7"/>
      <c r="H154" s="7"/>
      <c r="I154" s="7"/>
      <c r="J154" s="7"/>
      <c r="K154" s="7"/>
      <c r="L154" s="7"/>
      <c r="M154" s="7"/>
      <c r="N154" s="7"/>
    </row>
    <row r="155" spans="1:14" ht="24.95" customHeight="1">
      <c r="A155" s="2"/>
      <c r="B155" s="7"/>
      <c r="C155" s="7"/>
      <c r="D155" s="7"/>
      <c r="E155" s="7"/>
      <c r="F155" s="7"/>
      <c r="G155" s="7"/>
      <c r="H155" s="7"/>
      <c r="I155" s="7"/>
      <c r="J155" s="7"/>
      <c r="K155" s="7"/>
      <c r="L155" s="7"/>
      <c r="M155" s="7"/>
      <c r="N155" s="7"/>
    </row>
    <row r="156" spans="1:14" ht="24.95" customHeight="1">
      <c r="A156" s="2"/>
      <c r="B156" s="7"/>
      <c r="C156" s="7"/>
      <c r="D156" s="7"/>
      <c r="E156" s="7"/>
      <c r="F156" s="7"/>
      <c r="G156" s="7"/>
      <c r="H156" s="7"/>
      <c r="I156" s="7"/>
      <c r="J156" s="7"/>
      <c r="K156" s="7"/>
      <c r="L156" s="7"/>
      <c r="M156" s="7"/>
      <c r="N156" s="7"/>
    </row>
    <row r="157" spans="1:14" ht="24.95" customHeight="1">
      <c r="A157" s="2"/>
      <c r="B157" s="7"/>
      <c r="C157" s="7"/>
      <c r="D157" s="7"/>
      <c r="E157" s="7"/>
      <c r="F157" s="7"/>
      <c r="G157" s="7"/>
      <c r="H157" s="7"/>
      <c r="I157" s="7"/>
      <c r="J157" s="7"/>
      <c r="K157" s="7"/>
      <c r="L157" s="7"/>
      <c r="M157" s="7"/>
      <c r="N157" s="7"/>
    </row>
    <row r="158" spans="1:14" ht="24.95" customHeight="1">
      <c r="A158" s="2"/>
      <c r="B158" s="7"/>
      <c r="C158" s="7"/>
      <c r="D158" s="7"/>
      <c r="E158" s="7"/>
      <c r="F158" s="7"/>
      <c r="G158" s="7"/>
      <c r="H158" s="7"/>
      <c r="I158" s="7"/>
      <c r="J158" s="7"/>
      <c r="K158" s="7"/>
      <c r="L158" s="7"/>
      <c r="M158" s="7"/>
      <c r="N158" s="7"/>
    </row>
    <row r="159" spans="1:14" ht="24.95" customHeight="1">
      <c r="A159" s="2"/>
      <c r="B159" s="7"/>
      <c r="C159" s="7"/>
      <c r="D159" s="7"/>
      <c r="E159" s="7"/>
      <c r="F159" s="7"/>
      <c r="G159" s="7"/>
      <c r="H159" s="7"/>
      <c r="I159" s="7"/>
      <c r="J159" s="7"/>
      <c r="K159" s="7"/>
      <c r="L159" s="7"/>
      <c r="M159" s="7"/>
      <c r="N159" s="7"/>
    </row>
    <row r="160" spans="1:14" ht="24.95" customHeight="1">
      <c r="A160" s="2"/>
      <c r="B160" s="7"/>
      <c r="C160" s="7"/>
      <c r="D160" s="7"/>
      <c r="E160" s="7"/>
      <c r="F160" s="7"/>
      <c r="G160" s="7"/>
      <c r="H160" s="7"/>
      <c r="I160" s="7"/>
      <c r="J160" s="7"/>
      <c r="K160" s="7"/>
      <c r="L160" s="7"/>
      <c r="M160" s="7"/>
      <c r="N160" s="7"/>
    </row>
    <row r="161" spans="1:14" ht="24.95" customHeight="1">
      <c r="A161" s="2"/>
      <c r="B161" s="7"/>
      <c r="C161" s="7"/>
      <c r="D161" s="7"/>
      <c r="E161" s="7"/>
      <c r="F161" s="7"/>
      <c r="G161" s="7"/>
      <c r="H161" s="7"/>
      <c r="I161" s="7"/>
      <c r="J161" s="7"/>
      <c r="K161" s="7"/>
      <c r="L161" s="7"/>
      <c r="M161" s="7"/>
      <c r="N161" s="7"/>
    </row>
    <row r="162" spans="1:14" ht="24.95" customHeight="1">
      <c r="A162" s="2"/>
      <c r="B162" s="7"/>
      <c r="C162" s="7"/>
      <c r="D162" s="7"/>
      <c r="E162" s="7"/>
      <c r="F162" s="7"/>
      <c r="G162" s="7"/>
      <c r="H162" s="7"/>
      <c r="I162" s="7"/>
      <c r="J162" s="7"/>
      <c r="K162" s="7"/>
      <c r="L162" s="7"/>
      <c r="M162" s="7"/>
      <c r="N162" s="7"/>
    </row>
    <row r="163" spans="1:14" ht="24.95" customHeight="1">
      <c r="A163" s="2"/>
      <c r="B163" s="7"/>
      <c r="C163" s="7"/>
      <c r="D163" s="7"/>
      <c r="E163" s="7"/>
      <c r="F163" s="7"/>
      <c r="G163" s="7"/>
      <c r="H163" s="7"/>
      <c r="I163" s="7"/>
      <c r="J163" s="7"/>
      <c r="K163" s="7"/>
      <c r="L163" s="7"/>
      <c r="M163" s="7"/>
      <c r="N163" s="7"/>
    </row>
    <row r="164" spans="1:14" ht="24.95" customHeight="1">
      <c r="A164" s="2"/>
      <c r="B164" s="7"/>
      <c r="C164" s="7"/>
      <c r="D164" s="7"/>
      <c r="E164" s="7"/>
      <c r="F164" s="7"/>
      <c r="G164" s="7"/>
      <c r="H164" s="7"/>
      <c r="I164" s="7"/>
      <c r="J164" s="7"/>
      <c r="K164" s="7"/>
      <c r="L164" s="7"/>
      <c r="M164" s="7"/>
      <c r="N164" s="7"/>
    </row>
    <row r="165" spans="1:14" ht="24.95" customHeight="1">
      <c r="A165" s="2"/>
      <c r="B165" s="7"/>
      <c r="C165" s="7"/>
      <c r="D165" s="7"/>
      <c r="E165" s="7"/>
      <c r="F165" s="7"/>
      <c r="G165" s="7"/>
      <c r="H165" s="7"/>
      <c r="I165" s="7"/>
      <c r="J165" s="7"/>
      <c r="K165" s="7"/>
      <c r="L165" s="7"/>
      <c r="M165" s="7"/>
      <c r="N165" s="7"/>
    </row>
    <row r="166" spans="1:14" ht="24.95" customHeight="1">
      <c r="A166" s="2"/>
      <c r="B166" s="7"/>
      <c r="C166" s="7"/>
      <c r="D166" s="7"/>
      <c r="E166" s="7"/>
      <c r="F166" s="7"/>
      <c r="G166" s="7"/>
      <c r="H166" s="7"/>
      <c r="I166" s="7"/>
      <c r="J166" s="7"/>
      <c r="K166" s="7"/>
      <c r="L166" s="7"/>
      <c r="M166" s="7"/>
      <c r="N166" s="7"/>
    </row>
    <row r="167" spans="1:14" ht="24.95" customHeight="1">
      <c r="A167" s="2"/>
      <c r="B167" s="7"/>
      <c r="C167" s="7"/>
      <c r="D167" s="7"/>
      <c r="E167" s="7"/>
      <c r="F167" s="7"/>
      <c r="G167" s="7"/>
      <c r="H167" s="7"/>
      <c r="I167" s="7"/>
      <c r="J167" s="7"/>
      <c r="K167" s="7"/>
      <c r="L167" s="7"/>
      <c r="M167" s="7"/>
      <c r="N167" s="7"/>
    </row>
    <row r="168" spans="1:14" ht="24.95" customHeight="1">
      <c r="A168" s="2"/>
      <c r="B168" s="7"/>
      <c r="C168" s="7"/>
      <c r="D168" s="7"/>
      <c r="E168" s="7"/>
      <c r="F168" s="7"/>
      <c r="G168" s="7"/>
      <c r="H168" s="7"/>
      <c r="I168" s="7"/>
      <c r="J168" s="7"/>
      <c r="K168" s="7"/>
      <c r="L168" s="7"/>
      <c r="M168" s="7"/>
      <c r="N168" s="7"/>
    </row>
    <row r="169" spans="1:14" ht="24.95" customHeight="1">
      <c r="A169" s="2"/>
      <c r="B169" s="7"/>
      <c r="C169" s="7"/>
      <c r="D169" s="7"/>
      <c r="E169" s="7"/>
      <c r="F169" s="7"/>
      <c r="G169" s="7"/>
      <c r="H169" s="7"/>
      <c r="I169" s="7"/>
      <c r="J169" s="7"/>
      <c r="K169" s="7"/>
      <c r="L169" s="7"/>
      <c r="M169" s="7"/>
      <c r="N169" s="7"/>
    </row>
    <row r="170" spans="1:14" ht="24.95" customHeight="1">
      <c r="A170" s="2"/>
      <c r="B170" s="7"/>
      <c r="C170" s="7"/>
      <c r="D170" s="7"/>
      <c r="E170" s="7"/>
      <c r="F170" s="7"/>
      <c r="G170" s="7"/>
      <c r="H170" s="7"/>
      <c r="I170" s="7"/>
      <c r="J170" s="7"/>
      <c r="K170" s="7"/>
      <c r="L170" s="7"/>
      <c r="M170" s="7"/>
      <c r="N170" s="7"/>
    </row>
    <row r="171" spans="1:14" ht="24.95" customHeight="1">
      <c r="A171" s="2"/>
      <c r="B171" s="7"/>
      <c r="C171" s="7"/>
      <c r="D171" s="7"/>
      <c r="E171" s="7"/>
      <c r="F171" s="7"/>
      <c r="G171" s="7"/>
      <c r="H171" s="7"/>
      <c r="I171" s="7"/>
      <c r="J171" s="7"/>
      <c r="K171" s="7"/>
      <c r="L171" s="7"/>
      <c r="M171" s="7"/>
      <c r="N171" s="7"/>
    </row>
    <row r="172" spans="1:14" ht="24.95" customHeight="1">
      <c r="A172" s="2"/>
      <c r="B172" s="7"/>
      <c r="C172" s="7"/>
      <c r="D172" s="7"/>
      <c r="E172" s="7"/>
      <c r="F172" s="7"/>
      <c r="G172" s="7"/>
      <c r="H172" s="7"/>
      <c r="I172" s="7"/>
      <c r="J172" s="7"/>
      <c r="K172" s="7"/>
      <c r="L172" s="7"/>
      <c r="M172" s="7"/>
      <c r="N172" s="7"/>
    </row>
    <row r="173" spans="1:14" ht="24.95" customHeight="1">
      <c r="A173" s="2"/>
      <c r="B173" s="7"/>
      <c r="C173" s="7"/>
      <c r="D173" s="7"/>
      <c r="E173" s="7"/>
      <c r="F173" s="7"/>
      <c r="G173" s="7"/>
      <c r="H173" s="7"/>
      <c r="I173" s="7"/>
      <c r="J173" s="7"/>
      <c r="K173" s="7"/>
      <c r="L173" s="7"/>
      <c r="M173" s="7"/>
      <c r="N173" s="7"/>
    </row>
    <row r="174" spans="1:14" ht="24.95" customHeight="1">
      <c r="A174" s="2"/>
      <c r="B174" s="7"/>
      <c r="C174" s="7"/>
      <c r="D174" s="7"/>
      <c r="E174" s="7"/>
      <c r="F174" s="7"/>
      <c r="G174" s="7"/>
      <c r="H174" s="7"/>
      <c r="I174" s="7"/>
      <c r="J174" s="7"/>
      <c r="K174" s="7"/>
      <c r="L174" s="7"/>
      <c r="M174" s="7"/>
      <c r="N174" s="7"/>
    </row>
    <row r="175" spans="1:14" ht="24.95" customHeight="1">
      <c r="A175" s="2"/>
      <c r="B175" s="7"/>
      <c r="C175" s="7"/>
      <c r="D175" s="7"/>
      <c r="E175" s="7"/>
      <c r="F175" s="7"/>
      <c r="G175" s="7"/>
      <c r="H175" s="7"/>
      <c r="I175" s="7"/>
      <c r="J175" s="7"/>
      <c r="K175" s="7"/>
      <c r="L175" s="7"/>
      <c r="M175" s="7"/>
      <c r="N175" s="7"/>
    </row>
    <row r="176" spans="1:14" ht="24.95" customHeight="1">
      <c r="A176" s="2"/>
      <c r="B176" s="7"/>
      <c r="C176" s="7"/>
      <c r="D176" s="7"/>
      <c r="E176" s="7"/>
      <c r="F176" s="7"/>
      <c r="G176" s="7"/>
      <c r="H176" s="7"/>
      <c r="I176" s="7"/>
      <c r="J176" s="7"/>
      <c r="K176" s="7"/>
      <c r="L176" s="7"/>
      <c r="M176" s="7"/>
      <c r="N176" s="7"/>
    </row>
    <row r="177" spans="1:14" ht="24.95" customHeight="1">
      <c r="A177" s="2"/>
      <c r="B177" s="7"/>
      <c r="C177" s="7"/>
      <c r="D177" s="7"/>
      <c r="E177" s="7"/>
      <c r="F177" s="7"/>
      <c r="G177" s="7"/>
      <c r="H177" s="7"/>
      <c r="I177" s="7"/>
      <c r="J177" s="7"/>
      <c r="K177" s="7"/>
      <c r="L177" s="7"/>
      <c r="M177" s="7"/>
      <c r="N177" s="7"/>
    </row>
    <row r="178" spans="1:14" ht="24.95" customHeight="1">
      <c r="A178" s="2"/>
      <c r="B178" s="7"/>
      <c r="C178" s="7"/>
      <c r="D178" s="7"/>
      <c r="E178" s="7"/>
      <c r="F178" s="7"/>
      <c r="G178" s="7"/>
      <c r="H178" s="7"/>
      <c r="I178" s="7"/>
      <c r="J178" s="7"/>
      <c r="K178" s="7"/>
      <c r="L178" s="7"/>
      <c r="M178" s="7"/>
      <c r="N178" s="7"/>
    </row>
    <row r="179" spans="1:14" ht="24.95" customHeight="1">
      <c r="A179" s="2"/>
      <c r="B179" s="7"/>
      <c r="C179" s="7"/>
      <c r="D179" s="7"/>
      <c r="E179" s="7"/>
      <c r="F179" s="7"/>
      <c r="G179" s="7"/>
      <c r="H179" s="7"/>
      <c r="I179" s="7"/>
      <c r="J179" s="7"/>
      <c r="K179" s="7"/>
      <c r="L179" s="7"/>
      <c r="M179" s="7"/>
      <c r="N179" s="7"/>
    </row>
    <row r="180" spans="1:14" ht="24.95" customHeight="1">
      <c r="A180" s="2"/>
      <c r="B180" s="7"/>
      <c r="C180" s="7"/>
      <c r="D180" s="7"/>
      <c r="E180" s="7"/>
      <c r="F180" s="7"/>
      <c r="G180" s="7"/>
      <c r="H180" s="7"/>
      <c r="I180" s="7"/>
      <c r="J180" s="7"/>
      <c r="K180" s="7"/>
      <c r="L180" s="7"/>
      <c r="M180" s="7"/>
      <c r="N180" s="7"/>
    </row>
    <row r="181" spans="1:14" ht="24.95" customHeight="1">
      <c r="A181" s="2"/>
      <c r="B181" s="7"/>
      <c r="C181" s="7"/>
      <c r="D181" s="7"/>
      <c r="E181" s="7"/>
      <c r="F181" s="7"/>
      <c r="G181" s="7"/>
      <c r="H181" s="7"/>
      <c r="I181" s="7"/>
      <c r="J181" s="7"/>
      <c r="K181" s="7"/>
      <c r="L181" s="7"/>
      <c r="M181" s="7"/>
      <c r="N181" s="7"/>
    </row>
    <row r="182" spans="1:14" ht="24.95" customHeight="1">
      <c r="A182" s="2"/>
      <c r="B182" s="7"/>
      <c r="C182" s="7"/>
      <c r="D182" s="7"/>
      <c r="E182" s="7"/>
      <c r="F182" s="7"/>
      <c r="G182" s="7"/>
      <c r="H182" s="7"/>
      <c r="I182" s="7"/>
      <c r="J182" s="7"/>
      <c r="K182" s="7"/>
      <c r="L182" s="7"/>
      <c r="M182" s="7"/>
      <c r="N182" s="7"/>
    </row>
    <row r="183" spans="1:14" ht="24.95" customHeight="1">
      <c r="A183" s="2"/>
      <c r="B183" s="7"/>
      <c r="C183" s="7"/>
      <c r="D183" s="7"/>
      <c r="E183" s="7"/>
      <c r="F183" s="7"/>
      <c r="G183" s="7"/>
      <c r="H183" s="7"/>
      <c r="I183" s="7"/>
      <c r="J183" s="7"/>
      <c r="K183" s="7"/>
      <c r="L183" s="7"/>
      <c r="M183" s="7"/>
      <c r="N183" s="7"/>
    </row>
    <row r="184" spans="1:14" ht="24.95" customHeight="1">
      <c r="A184" s="2"/>
      <c r="B184" s="7"/>
      <c r="C184" s="7"/>
      <c r="D184" s="7"/>
      <c r="E184" s="7"/>
      <c r="F184" s="7"/>
      <c r="G184" s="7"/>
      <c r="H184" s="7"/>
      <c r="I184" s="7"/>
      <c r="J184" s="7"/>
      <c r="K184" s="7"/>
      <c r="L184" s="7"/>
      <c r="M184" s="7"/>
      <c r="N184" s="7"/>
    </row>
    <row r="185" spans="1:14" ht="24.95" customHeight="1">
      <c r="A185" s="2"/>
      <c r="B185" s="7"/>
      <c r="C185" s="7"/>
      <c r="D185" s="7"/>
      <c r="E185" s="7"/>
      <c r="F185" s="7"/>
      <c r="G185" s="7"/>
      <c r="H185" s="7"/>
      <c r="I185" s="7"/>
      <c r="J185" s="7"/>
      <c r="K185" s="7"/>
      <c r="L185" s="7"/>
      <c r="M185" s="7"/>
      <c r="N185" s="7"/>
    </row>
    <row r="186" spans="1:14" ht="24.95" customHeight="1">
      <c r="A186" s="2"/>
      <c r="B186" s="7"/>
      <c r="C186" s="7"/>
      <c r="D186" s="7"/>
      <c r="E186" s="7"/>
      <c r="F186" s="7"/>
      <c r="G186" s="7"/>
      <c r="H186" s="7"/>
      <c r="I186" s="7"/>
      <c r="J186" s="7"/>
      <c r="K186" s="7"/>
      <c r="L186" s="7"/>
      <c r="M186" s="7"/>
      <c r="N186" s="7"/>
    </row>
    <row r="187" spans="1:14" ht="24.95" customHeight="1">
      <c r="A187" s="2"/>
      <c r="B187" s="7"/>
      <c r="C187" s="7"/>
      <c r="D187" s="7"/>
      <c r="E187" s="7"/>
      <c r="F187" s="7"/>
      <c r="G187" s="7"/>
      <c r="H187" s="7"/>
      <c r="I187" s="7"/>
      <c r="J187" s="7"/>
      <c r="K187" s="7"/>
      <c r="L187" s="7"/>
      <c r="M187" s="7"/>
      <c r="N187" s="7"/>
    </row>
    <row r="188" spans="1:14" ht="24.95" customHeight="1">
      <c r="A188" s="2"/>
      <c r="B188" s="7"/>
      <c r="C188" s="7"/>
      <c r="D188" s="7"/>
      <c r="E188" s="7"/>
      <c r="F188" s="7"/>
      <c r="G188" s="7"/>
      <c r="H188" s="7"/>
      <c r="I188" s="7"/>
      <c r="J188" s="7"/>
      <c r="K188" s="7"/>
      <c r="L188" s="7"/>
      <c r="M188" s="7"/>
      <c r="N188" s="7"/>
    </row>
    <row r="189" spans="1:14" ht="24.95" customHeight="1">
      <c r="A189" s="2"/>
      <c r="B189" s="7"/>
      <c r="C189" s="7"/>
      <c r="D189" s="7"/>
      <c r="E189" s="7"/>
      <c r="F189" s="7"/>
      <c r="G189" s="7"/>
      <c r="H189" s="7"/>
      <c r="I189" s="7"/>
      <c r="J189" s="7"/>
      <c r="K189" s="7"/>
      <c r="L189" s="7"/>
      <c r="M189" s="7"/>
      <c r="N189" s="7"/>
    </row>
    <row r="190" spans="1:14" ht="24.95" customHeight="1">
      <c r="A190" s="2"/>
      <c r="B190" s="7"/>
      <c r="C190" s="7"/>
      <c r="D190" s="7"/>
      <c r="E190" s="7"/>
      <c r="F190" s="7"/>
      <c r="G190" s="7"/>
      <c r="H190" s="7"/>
      <c r="I190" s="7"/>
      <c r="J190" s="7"/>
      <c r="K190" s="7"/>
      <c r="L190" s="7"/>
      <c r="M190" s="7"/>
      <c r="N190" s="7"/>
    </row>
    <row r="191" spans="1:14" ht="24.95" customHeight="1">
      <c r="A191" s="2"/>
      <c r="B191" s="7"/>
      <c r="C191" s="7"/>
      <c r="D191" s="7"/>
      <c r="E191" s="7"/>
      <c r="F191" s="7"/>
      <c r="G191" s="7"/>
      <c r="H191" s="7"/>
      <c r="I191" s="7"/>
      <c r="J191" s="7"/>
      <c r="K191" s="7"/>
      <c r="L191" s="7"/>
      <c r="M191" s="7"/>
      <c r="N191" s="7"/>
    </row>
    <row r="192" spans="1:14" ht="24.95" customHeight="1">
      <c r="A192" s="2"/>
      <c r="B192" s="7"/>
      <c r="C192" s="7"/>
      <c r="D192" s="7"/>
      <c r="E192" s="7"/>
      <c r="F192" s="7"/>
      <c r="G192" s="7"/>
      <c r="H192" s="7"/>
      <c r="I192" s="7"/>
      <c r="J192" s="7"/>
      <c r="K192" s="7"/>
      <c r="L192" s="7"/>
      <c r="M192" s="7"/>
      <c r="N192" s="7"/>
    </row>
    <row r="193" spans="1:14" ht="24.95" customHeight="1">
      <c r="A193" s="2"/>
      <c r="B193" s="7"/>
      <c r="C193" s="7"/>
      <c r="D193" s="7"/>
      <c r="E193" s="7"/>
      <c r="F193" s="7"/>
      <c r="G193" s="7"/>
      <c r="H193" s="7"/>
      <c r="I193" s="7"/>
      <c r="J193" s="7"/>
      <c r="K193" s="7"/>
      <c r="L193" s="7"/>
      <c r="M193" s="7"/>
      <c r="N193" s="7"/>
    </row>
    <row r="194" spans="1:14" ht="24.95" customHeight="1">
      <c r="A194" s="2"/>
      <c r="B194" s="7"/>
      <c r="C194" s="7"/>
      <c r="D194" s="7"/>
      <c r="E194" s="7"/>
      <c r="F194" s="7"/>
      <c r="G194" s="7"/>
      <c r="H194" s="7"/>
      <c r="I194" s="7"/>
      <c r="J194" s="7"/>
      <c r="K194" s="7"/>
      <c r="L194" s="7"/>
      <c r="M194" s="7"/>
      <c r="N194" s="7"/>
    </row>
    <row r="195" spans="1:14" ht="24.95" customHeight="1">
      <c r="A195" s="2"/>
      <c r="B195" s="7"/>
      <c r="C195" s="7"/>
      <c r="D195" s="7"/>
      <c r="E195" s="7"/>
      <c r="F195" s="7"/>
      <c r="G195" s="7"/>
      <c r="H195" s="7"/>
      <c r="I195" s="7"/>
      <c r="J195" s="7"/>
      <c r="K195" s="7"/>
      <c r="L195" s="7"/>
      <c r="M195" s="7"/>
      <c r="N195" s="7"/>
    </row>
    <row r="196" spans="1:14" ht="24.95" customHeight="1">
      <c r="A196" s="2"/>
      <c r="B196" s="7"/>
      <c r="C196" s="7"/>
      <c r="D196" s="7"/>
      <c r="E196" s="7"/>
      <c r="F196" s="7"/>
      <c r="G196" s="7"/>
      <c r="H196" s="7"/>
      <c r="I196" s="7"/>
      <c r="J196" s="7"/>
      <c r="K196" s="7"/>
      <c r="L196" s="7"/>
      <c r="M196" s="7"/>
      <c r="N196" s="7"/>
    </row>
    <row r="197" spans="1:14" ht="24.95" customHeight="1">
      <c r="A197" s="2"/>
      <c r="B197" s="7"/>
      <c r="C197" s="7"/>
      <c r="D197" s="7"/>
      <c r="E197" s="7"/>
      <c r="F197" s="7"/>
      <c r="G197" s="7"/>
      <c r="H197" s="7"/>
      <c r="I197" s="7"/>
      <c r="J197" s="7"/>
      <c r="K197" s="7"/>
      <c r="L197" s="7"/>
      <c r="M197" s="7"/>
      <c r="N197" s="7"/>
    </row>
    <row r="198" spans="1:14" ht="24.95" customHeight="1">
      <c r="A198" s="2"/>
      <c r="B198" s="7"/>
      <c r="C198" s="7"/>
      <c r="D198" s="7"/>
      <c r="E198" s="7"/>
      <c r="F198" s="7"/>
      <c r="G198" s="7"/>
      <c r="H198" s="7"/>
      <c r="I198" s="7"/>
      <c r="J198" s="7"/>
      <c r="K198" s="7"/>
      <c r="L198" s="7"/>
      <c r="M198" s="7"/>
      <c r="N198" s="7"/>
    </row>
    <row r="199" spans="1:14" ht="24.95" customHeight="1">
      <c r="A199" s="2"/>
      <c r="B199" s="7"/>
      <c r="C199" s="7"/>
      <c r="D199" s="7"/>
      <c r="E199" s="7"/>
      <c r="F199" s="7"/>
      <c r="G199" s="7"/>
      <c r="H199" s="7"/>
      <c r="I199" s="7"/>
      <c r="J199" s="7"/>
      <c r="K199" s="7"/>
      <c r="L199" s="7"/>
      <c r="M199" s="7"/>
      <c r="N199" s="7"/>
    </row>
    <row r="200" spans="1:14" ht="24.95" customHeight="1">
      <c r="A200" s="2"/>
      <c r="B200" s="7"/>
      <c r="C200" s="7"/>
      <c r="D200" s="7"/>
      <c r="E200" s="7"/>
      <c r="F200" s="7"/>
      <c r="G200" s="7"/>
      <c r="H200" s="7"/>
      <c r="I200" s="7"/>
      <c r="J200" s="7"/>
      <c r="K200" s="7"/>
      <c r="L200" s="7"/>
      <c r="M200" s="7"/>
      <c r="N200" s="7"/>
    </row>
    <row r="201" spans="1:14" ht="24.95" customHeight="1">
      <c r="A201" s="2"/>
      <c r="B201" s="7"/>
      <c r="C201" s="7"/>
      <c r="D201" s="7"/>
      <c r="E201" s="7"/>
      <c r="F201" s="7"/>
      <c r="G201" s="7"/>
      <c r="H201" s="7"/>
      <c r="I201" s="7"/>
      <c r="J201" s="7"/>
      <c r="K201" s="7"/>
      <c r="L201" s="7"/>
      <c r="M201" s="7"/>
      <c r="N201" s="7"/>
    </row>
    <row r="202" spans="1:14" ht="24.95" customHeight="1">
      <c r="A202" s="2"/>
      <c r="B202" s="7"/>
      <c r="C202" s="7"/>
      <c r="D202" s="7"/>
      <c r="E202" s="7"/>
      <c r="F202" s="7"/>
      <c r="G202" s="7"/>
      <c r="H202" s="7"/>
      <c r="I202" s="7"/>
      <c r="J202" s="7"/>
      <c r="K202" s="7"/>
      <c r="L202" s="7"/>
      <c r="M202" s="7"/>
      <c r="N202" s="7"/>
    </row>
    <row r="203" spans="1:14" ht="24.95" customHeight="1">
      <c r="A203" s="2"/>
      <c r="B203" s="7"/>
      <c r="C203" s="7"/>
      <c r="D203" s="7"/>
      <c r="E203" s="7"/>
      <c r="F203" s="7"/>
      <c r="G203" s="7"/>
      <c r="H203" s="7"/>
      <c r="I203" s="7"/>
      <c r="J203" s="7"/>
      <c r="K203" s="7"/>
      <c r="L203" s="7"/>
      <c r="M203" s="7"/>
      <c r="N203" s="7"/>
    </row>
    <row r="204" spans="1:14" ht="24.95" customHeight="1">
      <c r="A204" s="2"/>
      <c r="B204" s="7"/>
      <c r="C204" s="7"/>
      <c r="D204" s="7"/>
      <c r="E204" s="7"/>
      <c r="F204" s="7"/>
      <c r="G204" s="7"/>
      <c r="H204" s="7"/>
      <c r="I204" s="7"/>
      <c r="J204" s="7"/>
      <c r="K204" s="7"/>
      <c r="L204" s="7"/>
      <c r="M204" s="7"/>
      <c r="N204" s="7"/>
    </row>
    <row r="205" spans="1:14" ht="24.95" customHeight="1">
      <c r="A205" s="2"/>
      <c r="B205" s="7"/>
      <c r="C205" s="7"/>
      <c r="D205" s="7"/>
      <c r="E205" s="7"/>
      <c r="F205" s="7"/>
      <c r="G205" s="7"/>
      <c r="H205" s="7"/>
      <c r="I205" s="7"/>
      <c r="J205" s="7"/>
      <c r="K205" s="7"/>
      <c r="L205" s="7"/>
      <c r="M205" s="7"/>
      <c r="N205" s="7"/>
    </row>
    <row r="206" spans="1:14" ht="24.95" customHeight="1">
      <c r="A206" s="2"/>
      <c r="B206" s="7"/>
      <c r="C206" s="7"/>
      <c r="D206" s="7"/>
      <c r="E206" s="7"/>
      <c r="F206" s="7"/>
      <c r="G206" s="7"/>
      <c r="H206" s="7"/>
      <c r="I206" s="7"/>
      <c r="J206" s="7"/>
      <c r="K206" s="7"/>
      <c r="L206" s="7"/>
      <c r="M206" s="7"/>
      <c r="N206" s="7"/>
    </row>
    <row r="207" spans="1:14" ht="24.95" customHeight="1">
      <c r="A207" s="2"/>
      <c r="B207" s="7"/>
      <c r="C207" s="7"/>
      <c r="D207" s="7"/>
      <c r="E207" s="7"/>
      <c r="F207" s="7"/>
      <c r="G207" s="7"/>
      <c r="H207" s="7"/>
      <c r="I207" s="7"/>
      <c r="J207" s="7"/>
      <c r="K207" s="7"/>
      <c r="L207" s="7"/>
      <c r="M207" s="7"/>
      <c r="N207" s="7"/>
    </row>
    <row r="208" spans="1:14" ht="24.95" customHeight="1">
      <c r="A208" s="2"/>
      <c r="B208" s="7"/>
      <c r="C208" s="7"/>
      <c r="D208" s="7"/>
      <c r="E208" s="7"/>
      <c r="F208" s="7"/>
      <c r="G208" s="7"/>
      <c r="H208" s="7"/>
      <c r="I208" s="7"/>
      <c r="J208" s="7"/>
      <c r="K208" s="7"/>
      <c r="L208" s="7"/>
      <c r="M208" s="7"/>
      <c r="N208" s="7"/>
    </row>
    <row r="209" spans="1:14" ht="24.95" customHeight="1">
      <c r="A209" s="2"/>
      <c r="B209" s="7"/>
      <c r="C209" s="7"/>
      <c r="D209" s="7"/>
      <c r="E209" s="7"/>
      <c r="F209" s="7"/>
      <c r="G209" s="7"/>
      <c r="H209" s="7"/>
      <c r="I209" s="7"/>
      <c r="J209" s="7"/>
      <c r="K209" s="7"/>
      <c r="L209" s="7"/>
      <c r="M209" s="7"/>
      <c r="N209" s="7"/>
    </row>
    <row r="210" spans="1:14" ht="24.95" customHeight="1">
      <c r="A210" s="2"/>
      <c r="B210" s="7"/>
      <c r="C210" s="7"/>
      <c r="D210" s="7"/>
      <c r="E210" s="7"/>
      <c r="F210" s="7"/>
      <c r="G210" s="7"/>
      <c r="H210" s="7"/>
      <c r="I210" s="7"/>
      <c r="J210" s="7"/>
      <c r="K210" s="7"/>
      <c r="L210" s="7"/>
      <c r="M210" s="7"/>
      <c r="N210" s="7"/>
    </row>
    <row r="211" spans="1:14" ht="24.95" customHeight="1">
      <c r="A211" s="2"/>
      <c r="B211" s="7"/>
      <c r="C211" s="7"/>
      <c r="D211" s="7"/>
      <c r="E211" s="7"/>
      <c r="F211" s="7"/>
      <c r="G211" s="7"/>
      <c r="H211" s="7"/>
      <c r="I211" s="7"/>
      <c r="J211" s="7"/>
      <c r="K211" s="7"/>
      <c r="L211" s="7"/>
      <c r="M211" s="7"/>
      <c r="N211" s="7"/>
    </row>
    <row r="212" spans="1:14" ht="24.95" customHeight="1">
      <c r="A212" s="2"/>
      <c r="B212" s="7"/>
      <c r="C212" s="7"/>
      <c r="D212" s="7"/>
      <c r="E212" s="7"/>
      <c r="F212" s="7"/>
      <c r="G212" s="7"/>
      <c r="H212" s="7"/>
      <c r="I212" s="7"/>
      <c r="J212" s="7"/>
      <c r="K212" s="7"/>
      <c r="L212" s="7"/>
      <c r="M212" s="7"/>
      <c r="N212" s="7"/>
    </row>
    <row r="213" spans="1:14" ht="24.95" customHeight="1">
      <c r="A213" s="2"/>
      <c r="B213" s="7"/>
      <c r="C213" s="7"/>
      <c r="D213" s="7"/>
      <c r="E213" s="7"/>
      <c r="F213" s="7"/>
      <c r="G213" s="7"/>
      <c r="H213" s="7"/>
      <c r="I213" s="7"/>
      <c r="J213" s="7"/>
      <c r="K213" s="7"/>
      <c r="L213" s="7"/>
      <c r="M213" s="7"/>
      <c r="N213" s="7"/>
    </row>
    <row r="214" spans="1:14" ht="24.95" customHeight="1">
      <c r="A214" s="2"/>
      <c r="B214" s="7"/>
      <c r="C214" s="7"/>
      <c r="D214" s="7"/>
      <c r="E214" s="7"/>
      <c r="F214" s="7"/>
      <c r="G214" s="7"/>
      <c r="H214" s="7"/>
      <c r="I214" s="7"/>
      <c r="J214" s="7"/>
      <c r="K214" s="7"/>
      <c r="L214" s="7"/>
      <c r="M214" s="7"/>
      <c r="N214" s="7"/>
    </row>
    <row r="215" spans="1:14" ht="24.95" customHeight="1">
      <c r="A215" s="2"/>
      <c r="B215" s="7"/>
      <c r="C215" s="7"/>
      <c r="D215" s="7"/>
      <c r="E215" s="7"/>
      <c r="F215" s="7"/>
      <c r="G215" s="7"/>
      <c r="H215" s="7"/>
      <c r="I215" s="7"/>
      <c r="J215" s="7"/>
      <c r="K215" s="7"/>
      <c r="L215" s="7"/>
      <c r="M215" s="7"/>
      <c r="N215" s="7"/>
    </row>
    <row r="216" spans="1:14" ht="24.95" customHeight="1">
      <c r="A216" s="2"/>
      <c r="B216" s="7"/>
      <c r="C216" s="7"/>
      <c r="D216" s="7"/>
      <c r="E216" s="7"/>
      <c r="F216" s="7"/>
      <c r="G216" s="7"/>
      <c r="H216" s="7"/>
      <c r="I216" s="7"/>
      <c r="J216" s="7"/>
      <c r="K216" s="7"/>
      <c r="L216" s="7"/>
      <c r="M216" s="7"/>
      <c r="N216" s="7"/>
    </row>
    <row r="217" spans="1:14" ht="24.95" customHeight="1">
      <c r="A217" s="2"/>
      <c r="B217" s="7"/>
      <c r="C217" s="7"/>
      <c r="D217" s="7"/>
      <c r="E217" s="7"/>
      <c r="F217" s="7"/>
      <c r="G217" s="7"/>
      <c r="H217" s="7"/>
      <c r="I217" s="7"/>
      <c r="J217" s="7"/>
      <c r="K217" s="7"/>
      <c r="L217" s="7"/>
      <c r="M217" s="7"/>
      <c r="N217" s="7"/>
    </row>
  </sheetData>
  <mergeCells count="117">
    <mergeCell ref="B13:N13"/>
    <mergeCell ref="A1:N2"/>
    <mergeCell ref="B3:N3"/>
    <mergeCell ref="B4:N4"/>
    <mergeCell ref="B5:N5"/>
    <mergeCell ref="B6:N6"/>
    <mergeCell ref="B7:N7"/>
    <mergeCell ref="B18:N18"/>
    <mergeCell ref="B19:N19"/>
    <mergeCell ref="B8:N8"/>
    <mergeCell ref="B9:N9"/>
    <mergeCell ref="B10:N10"/>
    <mergeCell ref="B11:N11"/>
    <mergeCell ref="B12:N12"/>
    <mergeCell ref="B22:N22"/>
    <mergeCell ref="B23:N23"/>
    <mergeCell ref="B24:N24"/>
    <mergeCell ref="B25:N25"/>
    <mergeCell ref="B26:N26"/>
    <mergeCell ref="B27:N27"/>
    <mergeCell ref="B14:N14"/>
    <mergeCell ref="B15:N15"/>
    <mergeCell ref="B16:N16"/>
    <mergeCell ref="B17:N17"/>
    <mergeCell ref="B35:N35"/>
    <mergeCell ref="B38:N38"/>
    <mergeCell ref="B39:N39"/>
    <mergeCell ref="B40:N40"/>
    <mergeCell ref="B41:N41"/>
    <mergeCell ref="B28:N28"/>
    <mergeCell ref="B29:N29"/>
    <mergeCell ref="B30:N30"/>
    <mergeCell ref="B31:N31"/>
    <mergeCell ref="B32:N32"/>
    <mergeCell ref="B33:N33"/>
    <mergeCell ref="B34:N34"/>
    <mergeCell ref="B48:N48"/>
    <mergeCell ref="B102:N102"/>
    <mergeCell ref="B49:N49"/>
    <mergeCell ref="B50:N50"/>
    <mergeCell ref="B51:N51"/>
    <mergeCell ref="B52:N52"/>
    <mergeCell ref="B42:N42"/>
    <mergeCell ref="B43:N43"/>
    <mergeCell ref="B44:N44"/>
    <mergeCell ref="B45:N45"/>
    <mergeCell ref="B46:N46"/>
    <mergeCell ref="B47:N47"/>
    <mergeCell ref="B100:N100"/>
    <mergeCell ref="B59:N59"/>
    <mergeCell ref="B60:N60"/>
    <mergeCell ref="B61:N61"/>
    <mergeCell ref="B62:N62"/>
    <mergeCell ref="B63:N63"/>
    <mergeCell ref="B64:N64"/>
    <mergeCell ref="B54:N54"/>
    <mergeCell ref="B55:N55"/>
    <mergeCell ref="B56:N56"/>
    <mergeCell ref="B57:N57"/>
    <mergeCell ref="B58:N58"/>
    <mergeCell ref="B81:N81"/>
    <mergeCell ref="B82:N82"/>
    <mergeCell ref="B83:N83"/>
    <mergeCell ref="B84:N84"/>
    <mergeCell ref="B85:N85"/>
    <mergeCell ref="B86:N86"/>
    <mergeCell ref="B76:N76"/>
    <mergeCell ref="B77:N77"/>
    <mergeCell ref="B78:N78"/>
    <mergeCell ref="B79:N79"/>
    <mergeCell ref="B80:N80"/>
    <mergeCell ref="B70:N70"/>
    <mergeCell ref="B71:N71"/>
    <mergeCell ref="B72:N72"/>
    <mergeCell ref="B73:N73"/>
    <mergeCell ref="B74:N74"/>
    <mergeCell ref="B75:N75"/>
    <mergeCell ref="B65:N65"/>
    <mergeCell ref="B66:N66"/>
    <mergeCell ref="B67:N67"/>
    <mergeCell ref="B68:N68"/>
    <mergeCell ref="B69:N69"/>
    <mergeCell ref="B87:N87"/>
    <mergeCell ref="B88:N88"/>
    <mergeCell ref="B89:N89"/>
    <mergeCell ref="B101:N101"/>
    <mergeCell ref="B90:N90"/>
    <mergeCell ref="B106:N106"/>
    <mergeCell ref="B115:N115"/>
    <mergeCell ref="B103:N103"/>
    <mergeCell ref="B94:N94"/>
    <mergeCell ref="B104:N104"/>
    <mergeCell ref="B105:N105"/>
    <mergeCell ref="B116:N116"/>
    <mergeCell ref="B117:N117"/>
    <mergeCell ref="B118:N118"/>
    <mergeCell ref="B20:N20"/>
    <mergeCell ref="B21:N21"/>
    <mergeCell ref="B36:N36"/>
    <mergeCell ref="B37:N37"/>
    <mergeCell ref="B53:N53"/>
    <mergeCell ref="B113:N113"/>
    <mergeCell ref="B114:N114"/>
    <mergeCell ref="B107:N107"/>
    <mergeCell ref="B110:N110"/>
    <mergeCell ref="B111:N111"/>
    <mergeCell ref="B97:N97"/>
    <mergeCell ref="B98:N98"/>
    <mergeCell ref="B99:N99"/>
    <mergeCell ref="B108:N108"/>
    <mergeCell ref="B109:N109"/>
    <mergeCell ref="B112:N112"/>
    <mergeCell ref="B91:N91"/>
    <mergeCell ref="B92:N92"/>
    <mergeCell ref="B93:N93"/>
    <mergeCell ref="B95:N95"/>
    <mergeCell ref="B96:N96"/>
  </mergeCells>
  <printOptions horizontalCentered="1"/>
  <pageMargins left="0.74803149606299202" right="0.74803149606299202" top="0.78740157480314998" bottom="0.78740157480314998" header="0.511811023622047" footer="0.511811023622047"/>
  <pageSetup paperSize="9" scale="81" fitToHeight="1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B141"/>
  <sheetViews>
    <sheetView topLeftCell="A127" workbookViewId="0">
      <selection sqref="A1:A141"/>
    </sheetView>
  </sheetViews>
  <sheetFormatPr defaultRowHeight="15"/>
  <cols>
    <col min="1" max="2" width="31.28515625" customWidth="1"/>
  </cols>
  <sheetData>
    <row r="1" spans="1:2">
      <c r="A1" s="57" t="s">
        <v>15</v>
      </c>
      <c r="B1" s="301" t="s">
        <v>15</v>
      </c>
    </row>
    <row r="2" spans="1:2">
      <c r="A2" s="63" t="s">
        <v>18</v>
      </c>
      <c r="B2" s="302" t="s">
        <v>18</v>
      </c>
    </row>
    <row r="3" spans="1:2">
      <c r="A3" s="65" t="s">
        <v>16</v>
      </c>
      <c r="B3" s="303" t="s">
        <v>16</v>
      </c>
    </row>
    <row r="4" spans="1:2">
      <c r="A4" s="63" t="s">
        <v>19</v>
      </c>
      <c r="B4" s="302" t="s">
        <v>19</v>
      </c>
    </row>
    <row r="5" spans="1:2">
      <c r="A5" s="65" t="s">
        <v>16</v>
      </c>
      <c r="B5" s="303" t="s">
        <v>16</v>
      </c>
    </row>
    <row r="6" spans="1:2">
      <c r="A6" s="70" t="s">
        <v>259</v>
      </c>
      <c r="B6" s="304" t="s">
        <v>281</v>
      </c>
    </row>
    <row r="7" spans="1:2">
      <c r="A7" s="74" t="s">
        <v>32</v>
      </c>
      <c r="B7" s="305" t="s">
        <v>32</v>
      </c>
    </row>
    <row r="8" spans="1:2" ht="22.5">
      <c r="A8" s="74" t="s">
        <v>12</v>
      </c>
      <c r="B8" s="305" t="s">
        <v>12</v>
      </c>
    </row>
    <row r="9" spans="1:2" ht="22.5">
      <c r="A9" s="75" t="s">
        <v>64</v>
      </c>
      <c r="B9" s="306" t="s">
        <v>64</v>
      </c>
    </row>
    <row r="10" spans="1:2" ht="22.5">
      <c r="A10" s="75" t="s">
        <v>44</v>
      </c>
      <c r="B10" s="306" t="s">
        <v>44</v>
      </c>
    </row>
    <row r="11" spans="1:2" ht="22.5">
      <c r="A11" s="75" t="s">
        <v>37</v>
      </c>
      <c r="B11" s="306" t="s">
        <v>37</v>
      </c>
    </row>
    <row r="12" spans="1:2" ht="22.5">
      <c r="A12" s="75" t="s">
        <v>45</v>
      </c>
      <c r="B12" s="306" t="s">
        <v>45</v>
      </c>
    </row>
    <row r="13" spans="1:2" ht="22.5">
      <c r="A13" s="75" t="s">
        <v>24</v>
      </c>
      <c r="B13" s="306" t="s">
        <v>24</v>
      </c>
    </row>
    <row r="14" spans="1:2">
      <c r="A14" s="75" t="s">
        <v>53</v>
      </c>
      <c r="B14" s="306" t="s">
        <v>53</v>
      </c>
    </row>
    <row r="15" spans="1:2">
      <c r="A15" s="75" t="s">
        <v>52</v>
      </c>
      <c r="B15" s="306" t="s">
        <v>52</v>
      </c>
    </row>
    <row r="16" spans="1:2" ht="22.5">
      <c r="A16" s="75" t="s">
        <v>48</v>
      </c>
      <c r="B16" s="306" t="s">
        <v>48</v>
      </c>
    </row>
    <row r="17" spans="1:2" ht="22.5">
      <c r="A17" s="75" t="s">
        <v>49</v>
      </c>
      <c r="B17" s="306" t="s">
        <v>49</v>
      </c>
    </row>
    <row r="18" spans="1:2">
      <c r="A18" s="75"/>
      <c r="B18" s="307" t="s">
        <v>282</v>
      </c>
    </row>
    <row r="19" spans="1:2" ht="22.5">
      <c r="A19" s="74" t="s">
        <v>30</v>
      </c>
      <c r="B19" s="305" t="s">
        <v>30</v>
      </c>
    </row>
    <row r="20" spans="1:2" ht="22.5">
      <c r="A20" s="75" t="s">
        <v>38</v>
      </c>
      <c r="B20" s="306" t="s">
        <v>38</v>
      </c>
    </row>
    <row r="21" spans="1:2" ht="22.5">
      <c r="A21" s="75" t="s">
        <v>46</v>
      </c>
      <c r="B21" s="306" t="s">
        <v>46</v>
      </c>
    </row>
    <row r="22" spans="1:2" ht="22.5">
      <c r="A22" s="81" t="s">
        <v>148</v>
      </c>
      <c r="B22" s="308" t="s">
        <v>148</v>
      </c>
    </row>
    <row r="23" spans="1:2" ht="22.5">
      <c r="A23" s="81" t="s">
        <v>149</v>
      </c>
      <c r="B23" s="308" t="s">
        <v>149</v>
      </c>
    </row>
    <row r="24" spans="1:2" ht="22.5">
      <c r="A24" s="75" t="s">
        <v>27</v>
      </c>
      <c r="B24" s="306" t="s">
        <v>27</v>
      </c>
    </row>
    <row r="25" spans="1:2" ht="22.5">
      <c r="A25" s="75" t="s">
        <v>26</v>
      </c>
      <c r="B25" s="306" t="s">
        <v>26</v>
      </c>
    </row>
    <row r="26" spans="1:2">
      <c r="A26" s="75"/>
      <c r="B26" s="307" t="s">
        <v>283</v>
      </c>
    </row>
    <row r="27" spans="1:2">
      <c r="A27" s="63" t="s">
        <v>13</v>
      </c>
      <c r="B27" s="302" t="s">
        <v>13</v>
      </c>
    </row>
    <row r="28" spans="1:2" ht="22.5">
      <c r="A28" s="65" t="s">
        <v>39</v>
      </c>
      <c r="B28" s="303" t="s">
        <v>39</v>
      </c>
    </row>
    <row r="29" spans="1:2" ht="22.5">
      <c r="A29" s="65" t="s">
        <v>42</v>
      </c>
      <c r="B29" s="303" t="s">
        <v>42</v>
      </c>
    </row>
    <row r="30" spans="1:2" ht="22.5">
      <c r="A30" s="65" t="s">
        <v>40</v>
      </c>
      <c r="B30" s="303" t="s">
        <v>40</v>
      </c>
    </row>
    <row r="31" spans="1:2" ht="22.5">
      <c r="A31" s="65" t="s">
        <v>47</v>
      </c>
      <c r="B31" s="303" t="s">
        <v>47</v>
      </c>
    </row>
    <row r="32" spans="1:2" ht="22.5">
      <c r="A32" s="65" t="s">
        <v>150</v>
      </c>
      <c r="B32" s="303" t="s">
        <v>150</v>
      </c>
    </row>
    <row r="33" spans="1:2">
      <c r="A33" s="65" t="s">
        <v>53</v>
      </c>
      <c r="B33" s="303" t="s">
        <v>53</v>
      </c>
    </row>
    <row r="34" spans="1:2">
      <c r="A34" s="65" t="s">
        <v>52</v>
      </c>
      <c r="B34" s="303" t="s">
        <v>52</v>
      </c>
    </row>
    <row r="35" spans="1:2" ht="22.5">
      <c r="A35" s="75" t="s">
        <v>50</v>
      </c>
      <c r="B35" s="306" t="s">
        <v>50</v>
      </c>
    </row>
    <row r="36" spans="1:2" ht="22.5">
      <c r="A36" s="75" t="s">
        <v>51</v>
      </c>
      <c r="B36" s="306" t="s">
        <v>51</v>
      </c>
    </row>
    <row r="37" spans="1:2">
      <c r="A37" s="75"/>
      <c r="B37" s="309" t="s">
        <v>284</v>
      </c>
    </row>
    <row r="38" spans="1:2">
      <c r="A38" s="63" t="s">
        <v>14</v>
      </c>
      <c r="B38" s="302" t="s">
        <v>14</v>
      </c>
    </row>
    <row r="39" spans="1:2" ht="22.5">
      <c r="A39" s="65" t="s">
        <v>41</v>
      </c>
      <c r="B39" s="303" t="s">
        <v>41</v>
      </c>
    </row>
    <row r="40" spans="1:2" ht="33.75">
      <c r="A40" s="65" t="s">
        <v>43</v>
      </c>
      <c r="B40" s="303" t="s">
        <v>43</v>
      </c>
    </row>
    <row r="41" spans="1:2" ht="22.5">
      <c r="A41" s="65" t="s">
        <v>148</v>
      </c>
      <c r="B41" s="303" t="s">
        <v>148</v>
      </c>
    </row>
    <row r="42" spans="1:2" ht="22.5">
      <c r="A42" s="65" t="s">
        <v>149</v>
      </c>
      <c r="B42" s="303" t="s">
        <v>149</v>
      </c>
    </row>
    <row r="43" spans="1:2" ht="22.5">
      <c r="A43" s="65" t="s">
        <v>27</v>
      </c>
      <c r="B43" s="303" t="s">
        <v>27</v>
      </c>
    </row>
    <row r="44" spans="1:2" ht="22.5">
      <c r="A44" s="65" t="s">
        <v>11</v>
      </c>
      <c r="B44" s="303" t="s">
        <v>11</v>
      </c>
    </row>
    <row r="45" spans="1:2">
      <c r="A45" s="65"/>
      <c r="B45" s="310" t="s">
        <v>285</v>
      </c>
    </row>
    <row r="46" spans="1:2">
      <c r="A46" s="82" t="s">
        <v>260</v>
      </c>
      <c r="B46" s="311" t="s">
        <v>286</v>
      </c>
    </row>
    <row r="47" spans="1:2">
      <c r="A47" s="142" t="s">
        <v>134</v>
      </c>
      <c r="B47" s="312" t="s">
        <v>134</v>
      </c>
    </row>
    <row r="48" spans="1:2">
      <c r="A48" s="63" t="s">
        <v>25</v>
      </c>
      <c r="B48" s="302" t="s">
        <v>25</v>
      </c>
    </row>
    <row r="49" spans="1:2">
      <c r="A49" s="65" t="s">
        <v>63</v>
      </c>
      <c r="B49" s="303" t="s">
        <v>63</v>
      </c>
    </row>
    <row r="50" spans="1:2">
      <c r="A50" s="65" t="s">
        <v>115</v>
      </c>
      <c r="B50" s="303" t="s">
        <v>115</v>
      </c>
    </row>
    <row r="51" spans="1:2">
      <c r="A51" s="65" t="s">
        <v>116</v>
      </c>
      <c r="B51" s="303" t="s">
        <v>116</v>
      </c>
    </row>
    <row r="52" spans="1:2">
      <c r="A52" s="65" t="s">
        <v>59</v>
      </c>
      <c r="B52" s="303" t="s">
        <v>59</v>
      </c>
    </row>
    <row r="53" spans="1:2">
      <c r="A53" s="65" t="s">
        <v>58</v>
      </c>
      <c r="B53" s="303" t="s">
        <v>58</v>
      </c>
    </row>
    <row r="54" spans="1:2">
      <c r="A54" s="65" t="s">
        <v>129</v>
      </c>
      <c r="B54" s="303" t="s">
        <v>129</v>
      </c>
    </row>
    <row r="55" spans="1:2" ht="22.5">
      <c r="A55" s="65" t="s">
        <v>130</v>
      </c>
      <c r="B55" s="303" t="s">
        <v>130</v>
      </c>
    </row>
    <row r="56" spans="1:2">
      <c r="A56" s="65" t="s">
        <v>131</v>
      </c>
      <c r="B56" s="303" t="s">
        <v>131</v>
      </c>
    </row>
    <row r="57" spans="1:2" ht="22.5">
      <c r="A57" s="65" t="s">
        <v>132</v>
      </c>
      <c r="B57" s="303" t="s">
        <v>132</v>
      </c>
    </row>
    <row r="58" spans="1:2">
      <c r="A58" s="65" t="s">
        <v>126</v>
      </c>
      <c r="B58" s="303" t="s">
        <v>126</v>
      </c>
    </row>
    <row r="59" spans="1:2">
      <c r="A59" s="65"/>
      <c r="B59" s="309" t="s">
        <v>282</v>
      </c>
    </row>
    <row r="60" spans="1:2" ht="22.5">
      <c r="A60" s="74" t="s">
        <v>31</v>
      </c>
      <c r="B60" s="305" t="s">
        <v>31</v>
      </c>
    </row>
    <row r="61" spans="1:2">
      <c r="A61" s="75" t="s">
        <v>57</v>
      </c>
      <c r="B61" s="306" t="s">
        <v>57</v>
      </c>
    </row>
    <row r="62" spans="1:2">
      <c r="A62" s="75" t="s">
        <v>127</v>
      </c>
      <c r="B62" s="306" t="s">
        <v>127</v>
      </c>
    </row>
    <row r="63" spans="1:2">
      <c r="A63" s="75" t="s">
        <v>62</v>
      </c>
      <c r="B63" s="306" t="s">
        <v>62</v>
      </c>
    </row>
    <row r="64" spans="1:2">
      <c r="A64" s="75" t="s">
        <v>128</v>
      </c>
      <c r="B64" s="306" t="s">
        <v>128</v>
      </c>
    </row>
    <row r="65" spans="1:2">
      <c r="A65" s="75" t="s">
        <v>55</v>
      </c>
      <c r="B65" s="306" t="s">
        <v>55</v>
      </c>
    </row>
    <row r="66" spans="1:2">
      <c r="A66" s="75" t="s">
        <v>119</v>
      </c>
      <c r="B66" s="306" t="s">
        <v>119</v>
      </c>
    </row>
    <row r="67" spans="1:2">
      <c r="A67" s="75" t="s">
        <v>54</v>
      </c>
      <c r="B67" s="306" t="s">
        <v>54</v>
      </c>
    </row>
    <row r="68" spans="1:2">
      <c r="A68" s="75"/>
      <c r="B68" s="309" t="s">
        <v>283</v>
      </c>
    </row>
    <row r="69" spans="1:2">
      <c r="A69" s="63" t="s">
        <v>23</v>
      </c>
      <c r="B69" s="302" t="s">
        <v>23</v>
      </c>
    </row>
    <row r="70" spans="1:2">
      <c r="A70" s="65" t="s">
        <v>61</v>
      </c>
      <c r="B70" s="303" t="s">
        <v>61</v>
      </c>
    </row>
    <row r="71" spans="1:2">
      <c r="A71" s="65" t="s">
        <v>60</v>
      </c>
      <c r="B71" s="303" t="s">
        <v>60</v>
      </c>
    </row>
    <row r="72" spans="1:2">
      <c r="A72" s="65" t="s">
        <v>115</v>
      </c>
      <c r="B72" s="303" t="s">
        <v>115</v>
      </c>
    </row>
    <row r="73" spans="1:2">
      <c r="A73" s="65" t="s">
        <v>116</v>
      </c>
      <c r="B73" s="303" t="s">
        <v>116</v>
      </c>
    </row>
    <row r="74" spans="1:2">
      <c r="A74" s="65" t="s">
        <v>120</v>
      </c>
      <c r="B74" s="303" t="s">
        <v>120</v>
      </c>
    </row>
    <row r="75" spans="1:2">
      <c r="A75" s="65" t="s">
        <v>121</v>
      </c>
      <c r="B75" s="303" t="s">
        <v>121</v>
      </c>
    </row>
    <row r="76" spans="1:2">
      <c r="A76" s="65" t="s">
        <v>122</v>
      </c>
      <c r="B76" s="303" t="s">
        <v>122</v>
      </c>
    </row>
    <row r="77" spans="1:2">
      <c r="A77" s="65" t="s">
        <v>123</v>
      </c>
      <c r="B77" s="303" t="s">
        <v>123</v>
      </c>
    </row>
    <row r="78" spans="1:2">
      <c r="A78" s="65" t="s">
        <v>124</v>
      </c>
      <c r="B78" s="303" t="s">
        <v>124</v>
      </c>
    </row>
    <row r="79" spans="1:2">
      <c r="A79" s="65" t="s">
        <v>125</v>
      </c>
      <c r="B79" s="303" t="s">
        <v>125</v>
      </c>
    </row>
    <row r="80" spans="1:2">
      <c r="A80" s="1" t="s">
        <v>126</v>
      </c>
      <c r="B80" s="313" t="s">
        <v>126</v>
      </c>
    </row>
    <row r="81" spans="1:2">
      <c r="A81" s="324"/>
      <c r="B81" s="309" t="s">
        <v>284</v>
      </c>
    </row>
    <row r="82" spans="1:2">
      <c r="A82" s="74" t="s">
        <v>117</v>
      </c>
      <c r="B82" s="305" t="s">
        <v>117</v>
      </c>
    </row>
    <row r="83" spans="1:2">
      <c r="A83" s="75" t="s">
        <v>57</v>
      </c>
      <c r="B83" s="306" t="s">
        <v>57</v>
      </c>
    </row>
    <row r="84" spans="1:2">
      <c r="A84" s="75" t="s">
        <v>118</v>
      </c>
      <c r="B84" s="306" t="s">
        <v>118</v>
      </c>
    </row>
    <row r="85" spans="1:2">
      <c r="A85" s="75" t="s">
        <v>56</v>
      </c>
      <c r="B85" s="306" t="s">
        <v>56</v>
      </c>
    </row>
    <row r="86" spans="1:2">
      <c r="A86" s="75" t="s">
        <v>55</v>
      </c>
      <c r="B86" s="306" t="s">
        <v>55</v>
      </c>
    </row>
    <row r="87" spans="1:2">
      <c r="A87" s="75" t="s">
        <v>119</v>
      </c>
      <c r="B87" s="306" t="s">
        <v>119</v>
      </c>
    </row>
    <row r="88" spans="1:2">
      <c r="A88" s="75" t="s">
        <v>54</v>
      </c>
      <c r="B88" s="306" t="s">
        <v>54</v>
      </c>
    </row>
    <row r="89" spans="1:2">
      <c r="A89" s="75"/>
      <c r="B89" s="309" t="s">
        <v>285</v>
      </c>
    </row>
    <row r="90" spans="1:2">
      <c r="A90" s="75"/>
      <c r="B90" s="304" t="s">
        <v>287</v>
      </c>
    </row>
    <row r="91" spans="1:2">
      <c r="A91" s="74" t="s">
        <v>9</v>
      </c>
      <c r="B91" s="305" t="s">
        <v>9</v>
      </c>
    </row>
    <row r="92" spans="1:2">
      <c r="A92" s="52" t="s">
        <v>135</v>
      </c>
      <c r="B92" s="314" t="s">
        <v>135</v>
      </c>
    </row>
    <row r="93" spans="1:2">
      <c r="A93" s="52" t="s">
        <v>136</v>
      </c>
      <c r="B93" s="314" t="s">
        <v>136</v>
      </c>
    </row>
    <row r="94" spans="1:2" ht="22.5">
      <c r="A94" s="52" t="s">
        <v>137</v>
      </c>
      <c r="B94" s="314" t="s">
        <v>137</v>
      </c>
    </row>
    <row r="95" spans="1:2" ht="22.5">
      <c r="A95" s="52" t="s">
        <v>138</v>
      </c>
      <c r="B95" s="314" t="s">
        <v>138</v>
      </c>
    </row>
    <row r="96" spans="1:2">
      <c r="A96" s="52" t="s">
        <v>139</v>
      </c>
      <c r="B96" s="314" t="s">
        <v>139</v>
      </c>
    </row>
    <row r="97" spans="1:2">
      <c r="A97" s="52" t="s">
        <v>140</v>
      </c>
      <c r="B97" s="314" t="s">
        <v>140</v>
      </c>
    </row>
    <row r="98" spans="1:2" ht="22.5">
      <c r="A98" s="52" t="s">
        <v>141</v>
      </c>
      <c r="B98" s="314" t="s">
        <v>141</v>
      </c>
    </row>
    <row r="99" spans="1:2">
      <c r="A99" s="52" t="s">
        <v>142</v>
      </c>
      <c r="B99" s="314" t="s">
        <v>142</v>
      </c>
    </row>
    <row r="100" spans="1:2">
      <c r="A100" s="52" t="s">
        <v>143</v>
      </c>
      <c r="B100" s="314" t="s">
        <v>143</v>
      </c>
    </row>
    <row r="101" spans="1:2">
      <c r="A101" s="52" t="s">
        <v>144</v>
      </c>
      <c r="B101" s="314" t="s">
        <v>144</v>
      </c>
    </row>
    <row r="102" spans="1:2">
      <c r="A102" s="52" t="s">
        <v>145</v>
      </c>
      <c r="B102" s="314" t="s">
        <v>145</v>
      </c>
    </row>
    <row r="103" spans="1:2" ht="22.5">
      <c r="A103" s="52" t="s">
        <v>146</v>
      </c>
      <c r="B103" s="314" t="s">
        <v>146</v>
      </c>
    </row>
    <row r="104" spans="1:2">
      <c r="A104" s="84" t="s">
        <v>261</v>
      </c>
      <c r="B104" s="315" t="s">
        <v>288</v>
      </c>
    </row>
    <row r="105" spans="1:2">
      <c r="A105" s="74" t="s">
        <v>21</v>
      </c>
      <c r="B105" s="305" t="s">
        <v>21</v>
      </c>
    </row>
    <row r="106" spans="1:2">
      <c r="A106" s="63" t="s">
        <v>22</v>
      </c>
      <c r="B106" s="302" t="s">
        <v>22</v>
      </c>
    </row>
    <row r="107" spans="1:2">
      <c r="A107" s="65" t="s">
        <v>20</v>
      </c>
      <c r="B107" s="303" t="s">
        <v>20</v>
      </c>
    </row>
    <row r="108" spans="1:2" ht="22.5">
      <c r="A108" s="65" t="s">
        <v>29</v>
      </c>
      <c r="B108" s="303" t="s">
        <v>29</v>
      </c>
    </row>
    <row r="109" spans="1:2">
      <c r="A109" s="65" t="s">
        <v>17</v>
      </c>
      <c r="B109" s="303" t="s">
        <v>17</v>
      </c>
    </row>
    <row r="110" spans="1:2">
      <c r="A110" s="65"/>
      <c r="B110" s="309" t="s">
        <v>282</v>
      </c>
    </row>
    <row r="111" spans="1:2">
      <c r="A111" s="63" t="s">
        <v>23</v>
      </c>
      <c r="B111" s="302" t="s">
        <v>23</v>
      </c>
    </row>
    <row r="112" spans="1:2">
      <c r="A112" s="65" t="s">
        <v>20</v>
      </c>
      <c r="B112" s="303" t="s">
        <v>20</v>
      </c>
    </row>
    <row r="113" spans="1:2" ht="22.5">
      <c r="A113" s="65" t="s">
        <v>29</v>
      </c>
      <c r="B113" s="303" t="s">
        <v>29</v>
      </c>
    </row>
    <row r="114" spans="1:2">
      <c r="A114" s="65" t="s">
        <v>17</v>
      </c>
      <c r="B114" s="303" t="s">
        <v>17</v>
      </c>
    </row>
    <row r="115" spans="1:2">
      <c r="A115" s="65"/>
      <c r="B115" s="309" t="s">
        <v>283</v>
      </c>
    </row>
    <row r="116" spans="1:2">
      <c r="A116" s="87" t="s">
        <v>147</v>
      </c>
      <c r="B116" s="316" t="s">
        <v>147</v>
      </c>
    </row>
    <row r="117" spans="1:2" ht="22.5">
      <c r="A117" s="88" t="s">
        <v>223</v>
      </c>
      <c r="B117" s="317" t="s">
        <v>223</v>
      </c>
    </row>
    <row r="118" spans="1:2" ht="22.5">
      <c r="A118" s="88" t="s">
        <v>222</v>
      </c>
      <c r="B118" s="317" t="s">
        <v>222</v>
      </c>
    </row>
    <row r="119" spans="1:2" ht="22.5">
      <c r="A119" s="88" t="s">
        <v>221</v>
      </c>
      <c r="B119" s="317" t="s">
        <v>221</v>
      </c>
    </row>
    <row r="120" spans="1:2" ht="22.5">
      <c r="A120" s="88" t="s">
        <v>220</v>
      </c>
      <c r="B120" s="317" t="s">
        <v>220</v>
      </c>
    </row>
    <row r="121" spans="1:2">
      <c r="A121" s="88" t="s">
        <v>219</v>
      </c>
      <c r="B121" s="317" t="s">
        <v>219</v>
      </c>
    </row>
    <row r="122" spans="1:2">
      <c r="A122" s="88" t="s">
        <v>28</v>
      </c>
      <c r="B122" s="317" t="s">
        <v>28</v>
      </c>
    </row>
    <row r="123" spans="1:2" ht="22.5">
      <c r="A123" s="88" t="s">
        <v>6</v>
      </c>
      <c r="B123" s="317" t="s">
        <v>6</v>
      </c>
    </row>
    <row r="124" spans="1:2">
      <c r="A124" s="88"/>
      <c r="B124" s="309" t="s">
        <v>289</v>
      </c>
    </row>
    <row r="125" spans="1:2">
      <c r="A125" s="88"/>
      <c r="B125" s="304" t="s">
        <v>290</v>
      </c>
    </row>
    <row r="126" spans="1:2">
      <c r="A126" s="134" t="s">
        <v>10</v>
      </c>
      <c r="B126" s="316" t="s">
        <v>10</v>
      </c>
    </row>
    <row r="127" spans="1:2">
      <c r="A127" s="133" t="s">
        <v>0</v>
      </c>
      <c r="B127" s="318" t="s">
        <v>0</v>
      </c>
    </row>
    <row r="128" spans="1:2">
      <c r="A128" s="133" t="s">
        <v>171</v>
      </c>
      <c r="B128" s="318" t="s">
        <v>171</v>
      </c>
    </row>
    <row r="129" spans="1:2">
      <c r="A129" s="134" t="s">
        <v>254</v>
      </c>
      <c r="B129" s="319" t="s">
        <v>254</v>
      </c>
    </row>
    <row r="130" spans="1:2">
      <c r="A130" s="133" t="s">
        <v>35</v>
      </c>
      <c r="B130" s="318" t="s">
        <v>35</v>
      </c>
    </row>
    <row r="131" spans="1:2">
      <c r="A131" s="133" t="s">
        <v>36</v>
      </c>
      <c r="B131" s="318" t="s">
        <v>36</v>
      </c>
    </row>
    <row r="132" spans="1:2">
      <c r="A132" s="135" t="s">
        <v>262</v>
      </c>
      <c r="B132" s="320" t="s">
        <v>291</v>
      </c>
    </row>
    <row r="133" spans="1:2">
      <c r="A133" s="134" t="s">
        <v>4</v>
      </c>
      <c r="B133" s="319" t="s">
        <v>4</v>
      </c>
    </row>
    <row r="134" spans="1:2">
      <c r="A134" s="133" t="s">
        <v>218</v>
      </c>
      <c r="B134" s="318" t="s">
        <v>218</v>
      </c>
    </row>
    <row r="135" spans="1:2">
      <c r="A135" s="133" t="s">
        <v>5</v>
      </c>
      <c r="B135" s="318" t="s">
        <v>5</v>
      </c>
    </row>
    <row r="136" spans="1:2">
      <c r="A136" s="133" t="s">
        <v>7</v>
      </c>
      <c r="B136" s="318" t="s">
        <v>7</v>
      </c>
    </row>
    <row r="137" spans="1:2">
      <c r="A137" s="133" t="s">
        <v>8</v>
      </c>
      <c r="B137" s="318" t="s">
        <v>8</v>
      </c>
    </row>
    <row r="138" spans="1:2" ht="22.5">
      <c r="A138" s="133" t="s">
        <v>33</v>
      </c>
      <c r="B138" s="318" t="s">
        <v>33</v>
      </c>
    </row>
    <row r="139" spans="1:2" ht="22.5">
      <c r="A139" s="133" t="s">
        <v>34</v>
      </c>
      <c r="B139" s="318" t="s">
        <v>34</v>
      </c>
    </row>
    <row r="140" spans="1:2">
      <c r="A140" s="84" t="s">
        <v>263</v>
      </c>
      <c r="B140" s="315" t="s">
        <v>292</v>
      </c>
    </row>
    <row r="141" spans="1:2" ht="15.75" thickBot="1">
      <c r="A141" s="93" t="s">
        <v>3</v>
      </c>
      <c r="B141" s="321" t="s">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vt:lpstr>
      <vt:lpstr>BUDGET NOTES</vt:lpstr>
      <vt:lpstr>Sheet1</vt:lpstr>
      <vt:lpstr>BUDGET!Print_Area</vt:lpstr>
      <vt:lpstr>BUDGET!Print_Titles</vt:lpstr>
    </vt:vector>
  </TitlesOfParts>
  <Company>Warid Telecom International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Md.A.Saleque</dc:creator>
  <cp:lastModifiedBy>154208</cp:lastModifiedBy>
  <cp:lastPrinted>2012-04-10T09:31:56Z</cp:lastPrinted>
  <dcterms:created xsi:type="dcterms:W3CDTF">2011-02-26T11:05:58Z</dcterms:created>
  <dcterms:modified xsi:type="dcterms:W3CDTF">2013-01-25T06:23:47Z</dcterms:modified>
</cp:coreProperties>
</file>