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7950"/>
  </bookViews>
  <sheets>
    <sheet name="UD General Budget 2020" sheetId="4" r:id="rId1"/>
  </sheets>
  <definedNames>
    <definedName name="_xlnm.Print_Area" localSheetId="0">'UD General Budget 2020'!$A$1:$H$183</definedName>
  </definedNames>
  <calcPr calcId="125725"/>
</workbook>
</file>

<file path=xl/calcChain.xml><?xml version="1.0" encoding="utf-8"?>
<calcChain xmlns="http://schemas.openxmlformats.org/spreadsheetml/2006/main">
  <c r="E79" i="4"/>
  <c r="E78"/>
  <c r="E60"/>
  <c r="E25"/>
  <c r="G11"/>
  <c r="F11"/>
  <c r="E11"/>
  <c r="D34"/>
  <c r="E34" s="1"/>
  <c r="E8"/>
  <c r="F60" l="1"/>
  <c r="G60" s="1"/>
  <c r="F25"/>
  <c r="G25" s="1"/>
  <c r="F34"/>
  <c r="G34"/>
  <c r="D66" l="1"/>
  <c r="E66" s="1"/>
  <c r="D65"/>
  <c r="E65" s="1"/>
  <c r="E10"/>
  <c r="F10" s="1"/>
  <c r="E22"/>
  <c r="E23"/>
  <c r="E24"/>
  <c r="E26"/>
  <c r="D51"/>
  <c r="E51"/>
  <c r="E41"/>
  <c r="F41" s="1"/>
  <c r="G41" s="1"/>
  <c r="D33"/>
  <c r="E33" s="1"/>
  <c r="C29"/>
  <c r="D40"/>
  <c r="D42" s="1"/>
  <c r="E42" s="1"/>
  <c r="E21"/>
  <c r="F21" s="1"/>
  <c r="G21" s="1"/>
  <c r="D20"/>
  <c r="D19"/>
  <c r="E19" s="1"/>
  <c r="E20"/>
  <c r="D16"/>
  <c r="E16" s="1"/>
  <c r="F8"/>
  <c r="E75"/>
  <c r="E72"/>
  <c r="F72" s="1"/>
  <c r="E71"/>
  <c r="E70"/>
  <c r="F70" s="1"/>
  <c r="G70" s="1"/>
  <c r="E69"/>
  <c r="F69" s="1"/>
  <c r="E61"/>
  <c r="F61" s="1"/>
  <c r="G61" s="1"/>
  <c r="E59"/>
  <c r="E58"/>
  <c r="F58" s="1"/>
  <c r="G58" s="1"/>
  <c r="E57"/>
  <c r="F57" s="1"/>
  <c r="G57" s="1"/>
  <c r="C56"/>
  <c r="E56" s="1"/>
  <c r="F51"/>
  <c r="E52"/>
  <c r="F52" s="1"/>
  <c r="G52" s="1"/>
  <c r="E53"/>
  <c r="E48"/>
  <c r="F48" s="1"/>
  <c r="G48" s="1"/>
  <c r="E47"/>
  <c r="F47" s="1"/>
  <c r="G47" s="1"/>
  <c r="E46"/>
  <c r="E45"/>
  <c r="F45" s="1"/>
  <c r="G45" s="1"/>
  <c r="E44"/>
  <c r="F44"/>
  <c r="G44" s="1"/>
  <c r="D43"/>
  <c r="E43" s="1"/>
  <c r="E39"/>
  <c r="F39"/>
  <c r="E35"/>
  <c r="E30"/>
  <c r="F30" s="1"/>
  <c r="E29"/>
  <c r="F29" s="1"/>
  <c r="F26"/>
  <c r="G26" s="1"/>
  <c r="F24"/>
  <c r="F23"/>
  <c r="F22"/>
  <c r="G22" s="1"/>
  <c r="F20"/>
  <c r="G20" s="1"/>
  <c r="E9"/>
  <c r="D12"/>
  <c r="E12" s="1"/>
  <c r="F12" s="1"/>
  <c r="G12" s="1"/>
  <c r="E73"/>
  <c r="G39"/>
  <c r="G28"/>
  <c r="G24"/>
  <c r="G23"/>
  <c r="G8"/>
  <c r="E76"/>
  <c r="F56" l="1"/>
  <c r="E62"/>
  <c r="G56"/>
  <c r="E31"/>
  <c r="G30"/>
  <c r="G69"/>
  <c r="G9"/>
  <c r="G13" s="1"/>
  <c r="F35"/>
  <c r="G35" s="1"/>
  <c r="E13"/>
  <c r="G10"/>
  <c r="F46"/>
  <c r="G46" s="1"/>
  <c r="F9"/>
  <c r="F13" s="1"/>
  <c r="G51"/>
  <c r="F59"/>
  <c r="G59" s="1"/>
  <c r="F71"/>
  <c r="F73" s="1"/>
  <c r="G73" s="1"/>
  <c r="F75"/>
  <c r="F76" s="1"/>
  <c r="F53"/>
  <c r="F54" s="1"/>
  <c r="F16"/>
  <c r="F17" s="1"/>
  <c r="E17"/>
  <c r="F43"/>
  <c r="G43" s="1"/>
  <c r="F33"/>
  <c r="E36"/>
  <c r="G33"/>
  <c r="G29"/>
  <c r="G31" s="1"/>
  <c r="F31"/>
  <c r="E27"/>
  <c r="F19"/>
  <c r="F27" s="1"/>
  <c r="F42"/>
  <c r="G42" s="1"/>
  <c r="E40"/>
  <c r="E54"/>
  <c r="F66"/>
  <c r="G66" s="1"/>
  <c r="F65"/>
  <c r="E67"/>
  <c r="E37" l="1"/>
  <c r="G62"/>
  <c r="F62"/>
  <c r="G71"/>
  <c r="G36"/>
  <c r="G75"/>
  <c r="G76" s="1"/>
  <c r="F67"/>
  <c r="F36"/>
  <c r="F37" s="1"/>
  <c r="G16"/>
  <c r="G17" s="1"/>
  <c r="G53"/>
  <c r="G54" s="1"/>
  <c r="G19"/>
  <c r="G27" s="1"/>
  <c r="G37" s="1"/>
  <c r="F40"/>
  <c r="F49" s="1"/>
  <c r="F63" s="1"/>
  <c r="E49"/>
  <c r="E63" s="1"/>
  <c r="E77" s="1"/>
  <c r="G65"/>
  <c r="G67" s="1"/>
  <c r="F77" l="1"/>
  <c r="G40"/>
  <c r="G49" s="1"/>
  <c r="G63" s="1"/>
  <c r="G77" s="1"/>
  <c r="F79" l="1"/>
  <c r="F78"/>
  <c r="G79"/>
  <c r="G78"/>
</calcChain>
</file>

<file path=xl/sharedStrings.xml><?xml version="1.0" encoding="utf-8"?>
<sst xmlns="http://schemas.openxmlformats.org/spreadsheetml/2006/main" count="123" uniqueCount="123">
  <si>
    <t>ORGANISATION NAME</t>
  </si>
  <si>
    <t xml:space="preserve">UPENDO DAIMA </t>
  </si>
  <si>
    <t>PROJECT TITLE</t>
  </si>
  <si>
    <t>Reintegration of CLWS from streets of Mwanza to safe families and communities.</t>
  </si>
  <si>
    <t>COUNTRY OF PROJECT</t>
  </si>
  <si>
    <t>Tanzania</t>
  </si>
  <si>
    <t>PROJECT LOCATION</t>
  </si>
  <si>
    <t xml:space="preserve">Mwanza </t>
  </si>
  <si>
    <t>PROJECT DESCRIPTION</t>
  </si>
  <si>
    <t xml:space="preserve">Unit </t>
  </si>
  <si>
    <t xml:space="preserve">Unit cost </t>
  </si>
  <si>
    <t>TOTAL COSTS</t>
  </si>
  <si>
    <t>1) CAPITAL EXPENDITURE</t>
  </si>
  <si>
    <t>Sub Total - Capital</t>
  </si>
  <si>
    <t>2) PROJECT ACTIVITIES</t>
  </si>
  <si>
    <t>2.1: Street Outreach work for CLWS</t>
  </si>
  <si>
    <t xml:space="preserve">2.1.1:General street outreach work </t>
  </si>
  <si>
    <t>Sub Total - Street</t>
  </si>
  <si>
    <t>2.2: Family reintegration and Support - Children from Streets (Back Home House)</t>
  </si>
  <si>
    <t>Sub Total - 2.2</t>
  </si>
  <si>
    <t>2.3: Education Support  -Back Home House</t>
  </si>
  <si>
    <t>2.3.2: Apprenticeship and registering youth to vocational trainings</t>
  </si>
  <si>
    <t>Sub Total - 2.3</t>
  </si>
  <si>
    <t>2.4:Provision of Temporary shelter - Back Home House</t>
  </si>
  <si>
    <t>Sub Total - 2.4</t>
  </si>
  <si>
    <t>Sub Total - Project Activities - Back Home House</t>
  </si>
  <si>
    <t>2.5: Family Reintegration and Support - Children from Malimbe Family</t>
  </si>
  <si>
    <t>Sub Total - 2.5</t>
  </si>
  <si>
    <t>2.6 Long term Shelter Facility for Children at Malimbe Family</t>
  </si>
  <si>
    <t>Sub Total - 2.6</t>
  </si>
  <si>
    <t>2.7.2: Apprenticeship and registering youth to vocational trainings</t>
  </si>
  <si>
    <t>Sub Total - 2.7</t>
  </si>
  <si>
    <t>Sub Total - Project Activities - Malimbe Family</t>
  </si>
  <si>
    <t>3) STAFF COSTS</t>
  </si>
  <si>
    <t xml:space="preserve">Sub Total - Staff costs </t>
  </si>
  <si>
    <t>4) ADMINISTRATION COSTS</t>
  </si>
  <si>
    <t>4.1:Contribution to Auditing costs</t>
  </si>
  <si>
    <t>4.2:Contribution to Consumables</t>
  </si>
  <si>
    <t xml:space="preserve">Sub Total - Admin costs </t>
  </si>
  <si>
    <t>5) MONITORING, EVALUATION &amp; LESSON LEARNING</t>
  </si>
  <si>
    <t xml:space="preserve">Sub Total - M&amp;E costs </t>
  </si>
  <si>
    <t>TOTAL BUDGET</t>
  </si>
  <si>
    <t>TIME FRAME</t>
  </si>
  <si>
    <t xml:space="preserve">1.2: Photocopy Machine - Three in One (BHH, MF and ADMIN) </t>
  </si>
  <si>
    <t>3.2:Contribution of Staff costs (4 Admin Staff)</t>
  </si>
  <si>
    <t>4.3:Insurance and Taxation of Assets and properties</t>
  </si>
  <si>
    <t>UPENDO DAIMA &amp; LOCAL DONORS</t>
  </si>
  <si>
    <t>January 01 to December 31, 2020</t>
  </si>
  <si>
    <t xml:space="preserve">2.2.5:Provisional of Business grants or ASET Tools to 10 families of reintergrated Children Outside Mwanza City </t>
  </si>
  <si>
    <r>
      <t xml:space="preserve">2.4.1:Provision of Temporary shelter for </t>
    </r>
    <r>
      <rPr>
        <sz val="10"/>
        <rFont val="Calibri"/>
        <family val="2"/>
      </rPr>
      <t xml:space="preserve">143 Boys </t>
    </r>
  </si>
  <si>
    <r>
      <t>2.7.1:Provisional of Educational support for 5</t>
    </r>
    <r>
      <rPr>
        <sz val="10"/>
        <rFont val="Calibri"/>
        <family val="2"/>
      </rPr>
      <t xml:space="preserve"> reintegrated children each year and 2 of their siblings</t>
    </r>
  </si>
  <si>
    <t xml:space="preserve">3.1:Contribution of Staff costs(15SW’s) </t>
  </si>
  <si>
    <t>5.1:Local level monitoring and evaluation workshop 2 times a year (For BHH and MF)</t>
  </si>
  <si>
    <t>2.6.2: Health care services for Children at Malimbe Family</t>
  </si>
  <si>
    <t>2.6.3: Capacity Bulding for children and staff</t>
  </si>
  <si>
    <t>2.7. Scholastic Material Support</t>
  </si>
  <si>
    <r>
      <t>2.7.3: Provisional of Educational support for 27</t>
    </r>
    <r>
      <rPr>
        <sz val="10"/>
        <rFont val="Calibri"/>
        <family val="2"/>
      </rPr>
      <t xml:space="preserve"> reintegrated children (Special Reunification done after Primary School Studies - Children who join Government Boarding/Day Secondary Schools near their Families )</t>
    </r>
  </si>
  <si>
    <r>
      <t>2.7.4: Provisional of Educational support for 06</t>
    </r>
    <r>
      <rPr>
        <sz val="10"/>
        <rFont val="Calibri"/>
        <family val="2"/>
      </rPr>
      <t xml:space="preserve"> reintegrated children (Special Reunification done after Secondary Studies - Children who join Government Boarding/Day Vocational training Centre near their Families )</t>
    </r>
  </si>
  <si>
    <r>
      <rPr>
        <b/>
        <sz val="10"/>
        <rFont val="Calibri"/>
        <family val="2"/>
        <scheme val="minor"/>
      </rPr>
      <t xml:space="preserve">CLWS </t>
    </r>
    <r>
      <rPr>
        <sz val="10"/>
        <rFont val="Calibri"/>
        <family val="2"/>
        <scheme val="minor"/>
      </rPr>
      <t>= Children Working and Living in the Streets</t>
    </r>
  </si>
  <si>
    <r>
      <rPr>
        <b/>
        <sz val="10"/>
        <rFont val="Calibri"/>
        <family val="2"/>
      </rPr>
      <t xml:space="preserve">BHH </t>
    </r>
    <r>
      <rPr>
        <sz val="10"/>
        <rFont val="Calibri"/>
        <family val="2"/>
      </rPr>
      <t>= Back Home House (Upendo Daima's  Short term reunification and rehabilitation Centre for Stree children)</t>
    </r>
  </si>
  <si>
    <r>
      <rPr>
        <b/>
        <sz val="10"/>
        <rFont val="Calibri"/>
        <family val="2"/>
        <scheme val="minor"/>
      </rPr>
      <t>MF</t>
    </r>
    <r>
      <rPr>
        <sz val="10"/>
        <rFont val="Calibri"/>
        <family val="2"/>
        <scheme val="minor"/>
      </rPr>
      <t xml:space="preserve"> = Malimbe Family (Upendo Daima's  Long term reunification and rehabilitation centre for Street Children)</t>
    </r>
  </si>
  <si>
    <r>
      <rPr>
        <b/>
        <sz val="10"/>
        <rFont val="Calibri"/>
        <family val="2"/>
        <scheme val="minor"/>
      </rPr>
      <t>ADMIN</t>
    </r>
    <r>
      <rPr>
        <sz val="10"/>
        <rFont val="Calibri"/>
        <family val="2"/>
        <scheme val="minor"/>
      </rPr>
      <t xml:space="preserve"> = Administration Department (Upendo Daima's Department for Human resources and monetary resources Management)</t>
    </r>
  </si>
  <si>
    <r>
      <rPr>
        <b/>
        <sz val="10"/>
        <rFont val="Calibri"/>
        <family val="2"/>
        <scheme val="minor"/>
      </rPr>
      <t>ASET</t>
    </r>
    <r>
      <rPr>
        <sz val="10"/>
        <rFont val="Calibri"/>
        <family val="2"/>
        <scheme val="minor"/>
      </rPr>
      <t xml:space="preserve"> =Agriculture Support for Equipment and Technology</t>
    </r>
  </si>
  <si>
    <r>
      <rPr>
        <b/>
        <sz val="10"/>
        <rFont val="Calibri"/>
        <family val="2"/>
        <scheme val="minor"/>
      </rPr>
      <t>SWs</t>
    </r>
    <r>
      <rPr>
        <sz val="10"/>
        <rFont val="Calibri"/>
        <family val="2"/>
        <scheme val="minor"/>
      </rPr>
      <t>=Social Workers</t>
    </r>
  </si>
  <si>
    <t>ABBREVIATIONS</t>
  </si>
  <si>
    <t>1.1: Laptops &amp; softwares (Founder, 2 Storekeepers, BHH -Reintergration &amp; Counselling Unit one Each; MF 2Social Worker)</t>
  </si>
  <si>
    <r>
      <t xml:space="preserve">2.2.1:Five support visits to </t>
    </r>
    <r>
      <rPr>
        <b/>
        <sz val="10"/>
        <rFont val="Calibri"/>
        <family val="2"/>
      </rPr>
      <t>44</t>
    </r>
    <r>
      <rPr>
        <sz val="10"/>
        <rFont val="Calibri"/>
        <family val="2"/>
      </rPr>
      <t xml:space="preserve"> families of reintergrated children in Mwanza city</t>
    </r>
  </si>
  <si>
    <t>2.2.2: One support visits to 99 families  of reintergrated children outside Mwanza city</t>
  </si>
  <si>
    <t xml:space="preserve">2.2.3: Counselling Materials for 143 Children </t>
  </si>
  <si>
    <t>2.2.4:Provisional of Business skills training &amp; ASET  to 5 families of reintergrated children in Mwanza City</t>
  </si>
  <si>
    <t>2.2.6: ASET and Business technical visits to 7 families</t>
  </si>
  <si>
    <r>
      <t xml:space="preserve">2.3.1:Provisional of Educational support for </t>
    </r>
    <r>
      <rPr>
        <sz val="10"/>
        <rFont val="Calibri"/>
        <family val="2"/>
      </rPr>
      <t>15 reintegrated children each year and 2 of their siblings</t>
    </r>
  </si>
  <si>
    <t>2.4.3: Capacity Building for  Children and Staff</t>
  </si>
  <si>
    <t>2.5.1: Counselling materials and activities the children  (50 Children are Counselled living in Malimbe Family)</t>
  </si>
  <si>
    <t>2.5.2: Family Counseling (10 Families are Counselled in Mwanza City)</t>
  </si>
  <si>
    <t>2.5.3: Family Counseling (10 Families are Counselled outside Mwanza City)</t>
  </si>
  <si>
    <t>2.5.4: Children reunification (05 Children from Malimbe Family 2 in Mwanza &amp; 3 Outside Mwanza City)</t>
  </si>
  <si>
    <t>2.5.5: School tranfer Costs ( 2Children in Mwanza City)</t>
  </si>
  <si>
    <t>2.5.6: School tranfer Costs (3 Children outside Mwanza City)</t>
  </si>
  <si>
    <t xml:space="preserve">2.5.7 Provisional of Business skills training &amp; ASET  to 2 families of reintergrated children in Mwanza City </t>
  </si>
  <si>
    <t>2.5.8: Provisional of Business grants or ASET Tools to 3 families of reintergrated Children Outside Mwanza City</t>
  </si>
  <si>
    <t>2.5.9: ASET and Business technical visits for 2 families (Within Mwanza City)</t>
  </si>
  <si>
    <t>2.5.10: ASET and Business technical visits for 3 families ( Outside Mwanza City)</t>
  </si>
  <si>
    <t>2.6.1: Provision of Long term Shelter Facility for 50  Children at Malimbe Family</t>
  </si>
  <si>
    <t>1.3: Photo Cameras (BHH, MF and Admin)</t>
  </si>
  <si>
    <t>LOOKING FOR SPONSORSHIP</t>
  </si>
  <si>
    <t>Notes</t>
  </si>
  <si>
    <t xml:space="preserve">1. General street outreach work </t>
  </si>
  <si>
    <t>Conducting street visits (day and night) for rapport and trust building and rescue</t>
  </si>
  <si>
    <t>Registration of children at Social Welfare and at Residential Centers</t>
  </si>
  <si>
    <t>Attending Meetings of Integrated Response for Street Children in Mwanza City</t>
  </si>
  <si>
    <t xml:space="preserve">2.  Family reintegration and Support </t>
  </si>
  <si>
    <t xml:space="preserve">Performing home visits for family tracing, assessment and counseling </t>
  </si>
  <si>
    <t>Reunifying children in their families</t>
  </si>
  <si>
    <t>Undertaking follow ups on reunified children and family counseling</t>
  </si>
  <si>
    <t xml:space="preserve">Training on small business skills </t>
  </si>
  <si>
    <t>Linking children to local authority for supervision</t>
  </si>
  <si>
    <t xml:space="preserve">3. STAFF COSTS
</t>
  </si>
  <si>
    <t>Allowances for part time driver</t>
  </si>
  <si>
    <t>Staff costs(3SW’s)</t>
  </si>
  <si>
    <t>Provision of Temporary shelter for 94 Boys.</t>
  </si>
  <si>
    <t>4. ADMINISTRATION COSTS</t>
  </si>
  <si>
    <t>Auditing costs</t>
  </si>
  <si>
    <t>Consumables</t>
  </si>
  <si>
    <t>5. MONITORING, EVALUATION &amp; LESSON LEARNING</t>
  </si>
  <si>
    <t>Training staff on Effective Communication Skills</t>
  </si>
  <si>
    <t>Training staff on Street Work Techniques</t>
  </si>
  <si>
    <t xml:space="preserve">Training staff on Marital Conflicts Management and Family Counseling </t>
  </si>
  <si>
    <t>Local level monitoring and evaluation workshop</t>
  </si>
  <si>
    <t>Training on Agriculture Using Modern Equipment and Technology found in their locality</t>
  </si>
  <si>
    <t xml:space="preserve">To provide refresher course to previous reintegrated families. </t>
  </si>
  <si>
    <t>Insurance and Taxation of Assets and properties</t>
  </si>
  <si>
    <t>2.4.2: Staff Costs (13SWs)</t>
  </si>
  <si>
    <t>Providing business start up grants, seeds and farm tools</t>
  </si>
  <si>
    <t>4.4 Capacity Building</t>
  </si>
  <si>
    <t>1.4: Official Chairs  (5 Executive Chairs, 15 Meeting Chair)</t>
  </si>
  <si>
    <t>1.5: Safe and Strong room Building (Admin)</t>
  </si>
  <si>
    <t>2.2.8: Security of the shelter and fingerprint  registration (Security Camera for Child Protection and Safeguarding at BHH)</t>
  </si>
  <si>
    <t>2.2.7: Centre Maintainance and Renovation</t>
  </si>
  <si>
    <t>2.7.6: Security of the shelter and fingerprint  registration (Security Camera for Child Protection and Safeguarding at Malimbe Family)</t>
  </si>
  <si>
    <t>2.7.5: Center maintainance and Renovation</t>
  </si>
  <si>
    <t xml:space="preserve">TOTAL BUDGET (EURO EQUIVALENCY) </t>
  </si>
  <si>
    <t xml:space="preserve">TOTAL BUDGET (USD EQUIVALENCY)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</si>
</sst>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0" borderId="14" xfId="2" applyFont="1" applyBorder="1" applyAlignment="1">
      <alignment vertical="center" wrapText="1"/>
    </xf>
    <xf numFmtId="165" fontId="6" fillId="5" borderId="15" xfId="3" applyNumberFormat="1" applyFont="1" applyFill="1" applyBorder="1" applyAlignment="1">
      <alignment vertical="center" wrapText="1"/>
    </xf>
    <xf numFmtId="165" fontId="6" fillId="4" borderId="16" xfId="3" applyNumberFormat="1" applyFont="1" applyFill="1" applyBorder="1" applyAlignment="1">
      <alignment vertical="center" wrapText="1"/>
    </xf>
    <xf numFmtId="0" fontId="6" fillId="0" borderId="14" xfId="2" applyFont="1" applyBorder="1" applyAlignment="1">
      <alignment vertical="center" wrapText="1"/>
    </xf>
    <xf numFmtId="165" fontId="6" fillId="5" borderId="14" xfId="3" applyNumberFormat="1" applyFont="1" applyFill="1" applyBorder="1" applyAlignment="1">
      <alignment vertical="center" wrapText="1"/>
    </xf>
    <xf numFmtId="165" fontId="6" fillId="4" borderId="14" xfId="3" applyNumberFormat="1" applyFont="1" applyFill="1" applyBorder="1" applyAlignment="1">
      <alignment vertical="center" wrapText="1"/>
    </xf>
    <xf numFmtId="0" fontId="4" fillId="6" borderId="14" xfId="2" applyFont="1" applyFill="1" applyBorder="1" applyAlignment="1">
      <alignment vertical="center" wrapText="1"/>
    </xf>
    <xf numFmtId="165" fontId="4" fillId="6" borderId="11" xfId="3" applyNumberFormat="1" applyFont="1" applyFill="1" applyBorder="1" applyAlignment="1">
      <alignment vertical="center" wrapText="1"/>
    </xf>
    <xf numFmtId="165" fontId="4" fillId="6" borderId="14" xfId="3" applyNumberFormat="1" applyFont="1" applyFill="1" applyBorder="1" applyAlignment="1">
      <alignment vertical="center" wrapText="1"/>
    </xf>
    <xf numFmtId="0" fontId="4" fillId="7" borderId="14" xfId="2" applyFont="1" applyFill="1" applyBorder="1" applyAlignment="1">
      <alignment vertical="center" wrapText="1"/>
    </xf>
    <xf numFmtId="165" fontId="6" fillId="7" borderId="11" xfId="3" applyNumberFormat="1" applyFont="1" applyFill="1" applyBorder="1" applyAlignment="1">
      <alignment vertical="center" wrapText="1"/>
    </xf>
    <xf numFmtId="165" fontId="6" fillId="7" borderId="14" xfId="3" applyNumberFormat="1" applyFont="1" applyFill="1" applyBorder="1" applyAlignment="1">
      <alignment vertical="center" wrapText="1"/>
    </xf>
    <xf numFmtId="0" fontId="7" fillId="0" borderId="14" xfId="2" applyFont="1" applyBorder="1" applyAlignment="1" applyProtection="1">
      <alignment horizontal="left" vertical="center" wrapText="1"/>
      <protection locked="0"/>
    </xf>
    <xf numFmtId="165" fontId="4" fillId="7" borderId="11" xfId="3" applyNumberFormat="1" applyFont="1" applyFill="1" applyBorder="1" applyAlignment="1">
      <alignment vertical="center" wrapText="1"/>
    </xf>
    <xf numFmtId="165" fontId="4" fillId="7" borderId="14" xfId="3" applyNumberFormat="1" applyFont="1" applyFill="1" applyBorder="1" applyAlignment="1">
      <alignment vertical="center" wrapText="1"/>
    </xf>
    <xf numFmtId="0" fontId="7" fillId="0" borderId="14" xfId="2" applyFont="1" applyBorder="1" applyAlignment="1" applyProtection="1">
      <alignment vertical="center" wrapText="1"/>
      <protection locked="0"/>
    </xf>
    <xf numFmtId="0" fontId="8" fillId="7" borderId="14" xfId="2" applyFont="1" applyFill="1" applyBorder="1" applyAlignment="1" applyProtection="1">
      <alignment vertical="center" wrapText="1"/>
      <protection locked="0"/>
    </xf>
    <xf numFmtId="165" fontId="4" fillId="4" borderId="14" xfId="3" applyNumberFormat="1" applyFont="1" applyFill="1" applyBorder="1" applyAlignment="1">
      <alignment vertical="center" wrapText="1"/>
    </xf>
    <xf numFmtId="0" fontId="4" fillId="9" borderId="14" xfId="2" applyFont="1" applyFill="1" applyBorder="1" applyAlignment="1">
      <alignment vertical="center" wrapText="1"/>
    </xf>
    <xf numFmtId="165" fontId="4" fillId="9" borderId="14" xfId="3" applyNumberFormat="1" applyFont="1" applyFill="1" applyBorder="1" applyAlignment="1">
      <alignment vertical="center" wrapText="1"/>
    </xf>
    <xf numFmtId="0" fontId="6" fillId="8" borderId="14" xfId="2" applyFont="1" applyFill="1" applyBorder="1" applyAlignment="1">
      <alignment vertical="center" wrapText="1"/>
    </xf>
    <xf numFmtId="165" fontId="4" fillId="8" borderId="14" xfId="4" applyNumberFormat="1" applyFont="1" applyFill="1" applyBorder="1" applyAlignment="1">
      <alignment vertical="center" wrapText="1"/>
    </xf>
    <xf numFmtId="165" fontId="4" fillId="10" borderId="11" xfId="4" applyNumberFormat="1" applyFont="1" applyFill="1" applyBorder="1" applyAlignment="1">
      <alignment vertical="center" wrapText="1"/>
    </xf>
    <xf numFmtId="165" fontId="4" fillId="7" borderId="11" xfId="4" applyNumberFormat="1" applyFont="1" applyFill="1" applyBorder="1" applyAlignment="1">
      <alignment vertical="center" wrapText="1"/>
    </xf>
    <xf numFmtId="165" fontId="4" fillId="7" borderId="14" xfId="4" applyNumberFormat="1" applyFont="1" applyFill="1" applyBorder="1" applyAlignment="1">
      <alignment vertical="center" wrapText="1"/>
    </xf>
    <xf numFmtId="165" fontId="4" fillId="8" borderId="14" xfId="3" applyNumberFormat="1" applyFont="1" applyFill="1" applyBorder="1" applyAlignment="1">
      <alignment vertical="center" wrapText="1"/>
    </xf>
    <xf numFmtId="0" fontId="7" fillId="8" borderId="14" xfId="2" applyFont="1" applyFill="1" applyBorder="1" applyAlignment="1" applyProtection="1">
      <alignment vertical="center" wrapText="1"/>
      <protection locked="0"/>
    </xf>
    <xf numFmtId="165" fontId="4" fillId="8" borderId="11" xfId="3" applyNumberFormat="1" applyFont="1" applyFill="1" applyBorder="1" applyAlignment="1">
      <alignment vertical="center" wrapText="1"/>
    </xf>
    <xf numFmtId="165" fontId="4" fillId="10" borderId="11" xfId="3" applyNumberFormat="1" applyFont="1" applyFill="1" applyBorder="1" applyAlignment="1">
      <alignment vertical="center" wrapText="1"/>
    </xf>
    <xf numFmtId="165" fontId="4" fillId="9" borderId="11" xfId="3" applyNumberFormat="1" applyFont="1" applyFill="1" applyBorder="1" applyAlignment="1">
      <alignment vertical="center" wrapText="1"/>
    </xf>
    <xf numFmtId="0" fontId="6" fillId="0" borderId="11" xfId="2" applyFont="1" applyBorder="1" applyAlignment="1">
      <alignment vertical="center" wrapText="1"/>
    </xf>
    <xf numFmtId="0" fontId="4" fillId="0" borderId="15" xfId="2" applyFont="1" applyBorder="1" applyAlignment="1">
      <alignment vertical="center" wrapText="1"/>
    </xf>
    <xf numFmtId="165" fontId="6" fillId="5" borderId="16" xfId="3" applyNumberFormat="1" applyFont="1" applyFill="1" applyBorder="1" applyAlignment="1">
      <alignment vertical="center" wrapText="1"/>
    </xf>
    <xf numFmtId="165" fontId="4" fillId="8" borderId="11" xfId="4" applyNumberFormat="1" applyFont="1" applyFill="1" applyBorder="1" applyAlignment="1">
      <alignment vertical="center" wrapText="1"/>
    </xf>
    <xf numFmtId="0" fontId="9" fillId="0" borderId="0" xfId="0" applyFont="1"/>
    <xf numFmtId="0" fontId="10" fillId="3" borderId="11" xfId="2" applyFont="1" applyFill="1" applyBorder="1" applyAlignment="1">
      <alignment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center" vertical="center" wrapText="1"/>
    </xf>
    <xf numFmtId="0" fontId="10" fillId="3" borderId="13" xfId="2" applyFont="1" applyFill="1" applyBorder="1" applyAlignment="1">
      <alignment horizontal="center" vertical="center" wrapText="1"/>
    </xf>
    <xf numFmtId="0" fontId="7" fillId="8" borderId="14" xfId="2" applyFont="1" applyFill="1" applyBorder="1" applyAlignment="1" applyProtection="1">
      <alignment horizontal="left" vertical="center" wrapText="1"/>
      <protection locked="0"/>
    </xf>
    <xf numFmtId="165" fontId="6" fillId="8" borderId="14" xfId="3" applyNumberFormat="1" applyFont="1" applyFill="1" applyBorder="1" applyAlignment="1">
      <alignment vertical="center" wrapText="1"/>
    </xf>
    <xf numFmtId="0" fontId="9" fillId="8" borderId="0" xfId="0" applyFont="1" applyFill="1"/>
    <xf numFmtId="0" fontId="11" fillId="0" borderId="0" xfId="0" applyFont="1"/>
    <xf numFmtId="164" fontId="9" fillId="0" borderId="0" xfId="1" applyFont="1"/>
    <xf numFmtId="0" fontId="8" fillId="7" borderId="14" xfId="2" applyFont="1" applyFill="1" applyBorder="1" applyAlignment="1" applyProtection="1">
      <alignment horizontal="left" vertical="center" wrapText="1"/>
      <protection locked="0"/>
    </xf>
    <xf numFmtId="165" fontId="6" fillId="8" borderId="0" xfId="3" applyNumberFormat="1" applyFont="1" applyFill="1" applyBorder="1" applyAlignment="1">
      <alignment vertical="center" wrapText="1"/>
    </xf>
    <xf numFmtId="0" fontId="9" fillId="0" borderId="0" xfId="0" applyFont="1" applyFill="1"/>
    <xf numFmtId="164" fontId="9" fillId="0" borderId="0" xfId="0" applyNumberFormat="1" applyFont="1"/>
    <xf numFmtId="165" fontId="9" fillId="0" borderId="0" xfId="0" applyNumberFormat="1" applyFont="1"/>
    <xf numFmtId="0" fontId="7" fillId="0" borderId="0" xfId="0" applyFont="1" applyBorder="1"/>
    <xf numFmtId="165" fontId="7" fillId="0" borderId="0" xfId="0" applyNumberFormat="1" applyFont="1" applyFill="1" applyBorder="1"/>
    <xf numFmtId="0" fontId="7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/>
    <xf numFmtId="165" fontId="4" fillId="4" borderId="14" xfId="4" applyNumberFormat="1" applyFont="1" applyFill="1" applyBorder="1" applyAlignment="1">
      <alignment vertical="center" wrapText="1"/>
    </xf>
    <xf numFmtId="165" fontId="4" fillId="4" borderId="11" xfId="3" applyNumberFormat="1" applyFont="1" applyFill="1" applyBorder="1" applyAlignment="1">
      <alignment vertical="center" wrapText="1"/>
    </xf>
    <xf numFmtId="165" fontId="6" fillId="8" borderId="15" xfId="3" applyNumberFormat="1" applyFont="1" applyFill="1" applyBorder="1" applyAlignment="1">
      <alignment vertical="center" wrapText="1"/>
    </xf>
    <xf numFmtId="165" fontId="6" fillId="8" borderId="11" xfId="3" applyNumberFormat="1" applyFont="1" applyFill="1" applyBorder="1" applyAlignment="1">
      <alignment vertical="center" wrapText="1"/>
    </xf>
    <xf numFmtId="165" fontId="6" fillId="8" borderId="11" xfId="3" applyNumberFormat="1" applyFont="1" applyFill="1" applyBorder="1" applyAlignment="1">
      <alignment horizontal="right" vertical="center" wrapText="1"/>
    </xf>
    <xf numFmtId="165" fontId="9" fillId="8" borderId="14" xfId="1" applyNumberFormat="1" applyFont="1" applyFill="1" applyBorder="1"/>
    <xf numFmtId="165" fontId="9" fillId="8" borderId="0" xfId="1" applyNumberFormat="1" applyFont="1" applyFill="1"/>
    <xf numFmtId="165" fontId="4" fillId="4" borderId="11" xfId="4" applyNumberFormat="1" applyFont="1" applyFill="1" applyBorder="1" applyAlignment="1">
      <alignment vertical="center" wrapText="1"/>
    </xf>
    <xf numFmtId="0" fontId="9" fillId="0" borderId="6" xfId="0" applyFont="1" applyBorder="1"/>
    <xf numFmtId="0" fontId="4" fillId="7" borderId="18" xfId="2" applyFont="1" applyFill="1" applyBorder="1" applyAlignment="1">
      <alignment vertical="center" wrapText="1"/>
    </xf>
    <xf numFmtId="165" fontId="4" fillId="7" borderId="18" xfId="3" applyNumberFormat="1" applyFont="1" applyFill="1" applyBorder="1" applyAlignment="1">
      <alignment vertical="center" wrapText="1"/>
    </xf>
    <xf numFmtId="165" fontId="4" fillId="4" borderId="18" xfId="3" applyNumberFormat="1" applyFont="1" applyFill="1" applyBorder="1" applyAlignment="1">
      <alignment vertical="center" wrapText="1"/>
    </xf>
    <xf numFmtId="0" fontId="4" fillId="9" borderId="17" xfId="2" applyFont="1" applyFill="1" applyBorder="1" applyAlignment="1">
      <alignment vertical="center" wrapText="1"/>
    </xf>
    <xf numFmtId="165" fontId="4" fillId="9" borderId="17" xfId="3" applyNumberFormat="1" applyFont="1" applyFill="1" applyBorder="1" applyAlignment="1">
      <alignment vertical="center" wrapText="1"/>
    </xf>
    <xf numFmtId="0" fontId="4" fillId="8" borderId="6" xfId="2" applyFont="1" applyFill="1" applyBorder="1" applyAlignment="1">
      <alignment vertical="center" wrapText="1"/>
    </xf>
    <xf numFmtId="165" fontId="4" fillId="8" borderId="6" xfId="3" applyNumberFormat="1" applyFont="1" applyFill="1" applyBorder="1" applyAlignment="1">
      <alignment vertical="center" wrapText="1"/>
    </xf>
    <xf numFmtId="43" fontId="9" fillId="0" borderId="6" xfId="0" applyNumberFormat="1" applyFont="1" applyBorder="1"/>
    <xf numFmtId="43" fontId="9" fillId="0" borderId="0" xfId="0" applyNumberFormat="1" applyFont="1"/>
    <xf numFmtId="165" fontId="9" fillId="8" borderId="0" xfId="0" applyNumberFormat="1" applyFont="1" applyFill="1"/>
    <xf numFmtId="0" fontId="8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6" fillId="0" borderId="0" xfId="2" applyFont="1" applyBorder="1" applyAlignment="1">
      <alignment horizontal="left" vertical="center" wrapText="1"/>
    </xf>
  </cellXfs>
  <cellStyles count="5">
    <cellStyle name="Comma" xfId="1" builtinId="3"/>
    <cellStyle name="Comma 3 2" xfId="3"/>
    <cellStyle name="Comma 3 2 2" xfId="4"/>
    <cellStyle name="Normal" xfId="0" builtinId="0"/>
    <cellStyle name="Normal 6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8"/>
  <sheetViews>
    <sheetView tabSelected="1" topLeftCell="A64" zoomScale="142" zoomScaleNormal="142" workbookViewId="0">
      <selection activeCell="I2" sqref="I2:J94"/>
    </sheetView>
  </sheetViews>
  <sheetFormatPr defaultColWidth="25.7109375" defaultRowHeight="15"/>
  <cols>
    <col min="1" max="1" width="4.5703125" style="39" customWidth="1"/>
    <col min="2" max="2" width="66.28515625" style="39" bestFit="1" customWidth="1"/>
    <col min="3" max="3" width="4.85546875" style="39" bestFit="1" customWidth="1"/>
    <col min="4" max="5" width="13.28515625" style="39" bestFit="1" customWidth="1"/>
    <col min="6" max="6" width="13.28515625" style="51" bestFit="1" customWidth="1"/>
    <col min="7" max="7" width="11.7109375" style="39" bestFit="1" customWidth="1"/>
    <col min="8" max="8" width="0.140625" style="39" customWidth="1"/>
    <col min="9" max="256" width="25.7109375" style="39"/>
    <col min="257" max="257" width="4.5703125" style="39" customWidth="1"/>
    <col min="258" max="258" width="66.28515625" style="39" bestFit="1" customWidth="1"/>
    <col min="259" max="259" width="4.85546875" style="39" bestFit="1" customWidth="1"/>
    <col min="260" max="261" width="13.28515625" style="39" bestFit="1" customWidth="1"/>
    <col min="262" max="263" width="11.7109375" style="39" bestFit="1" customWidth="1"/>
    <col min="264" max="264" width="0.140625" style="39" customWidth="1"/>
    <col min="265" max="512" width="25.7109375" style="39"/>
    <col min="513" max="513" width="4.5703125" style="39" customWidth="1"/>
    <col min="514" max="514" width="66.28515625" style="39" bestFit="1" customWidth="1"/>
    <col min="515" max="515" width="4.85546875" style="39" bestFit="1" customWidth="1"/>
    <col min="516" max="517" width="13.28515625" style="39" bestFit="1" customWidth="1"/>
    <col min="518" max="519" width="11.7109375" style="39" bestFit="1" customWidth="1"/>
    <col min="520" max="520" width="0.140625" style="39" customWidth="1"/>
    <col min="521" max="768" width="25.7109375" style="39"/>
    <col min="769" max="769" width="4.5703125" style="39" customWidth="1"/>
    <col min="770" max="770" width="66.28515625" style="39" bestFit="1" customWidth="1"/>
    <col min="771" max="771" width="4.85546875" style="39" bestFit="1" customWidth="1"/>
    <col min="772" max="773" width="13.28515625" style="39" bestFit="1" customWidth="1"/>
    <col min="774" max="775" width="11.7109375" style="39" bestFit="1" customWidth="1"/>
    <col min="776" max="776" width="0.140625" style="39" customWidth="1"/>
    <col min="777" max="1024" width="25.7109375" style="39"/>
    <col min="1025" max="1025" width="4.5703125" style="39" customWidth="1"/>
    <col min="1026" max="1026" width="66.28515625" style="39" bestFit="1" customWidth="1"/>
    <col min="1027" max="1027" width="4.85546875" style="39" bestFit="1" customWidth="1"/>
    <col min="1028" max="1029" width="13.28515625" style="39" bestFit="1" customWidth="1"/>
    <col min="1030" max="1031" width="11.7109375" style="39" bestFit="1" customWidth="1"/>
    <col min="1032" max="1032" width="0.140625" style="39" customWidth="1"/>
    <col min="1033" max="1280" width="25.7109375" style="39"/>
    <col min="1281" max="1281" width="4.5703125" style="39" customWidth="1"/>
    <col min="1282" max="1282" width="66.28515625" style="39" bestFit="1" customWidth="1"/>
    <col min="1283" max="1283" width="4.85546875" style="39" bestFit="1" customWidth="1"/>
    <col min="1284" max="1285" width="13.28515625" style="39" bestFit="1" customWidth="1"/>
    <col min="1286" max="1287" width="11.7109375" style="39" bestFit="1" customWidth="1"/>
    <col min="1288" max="1288" width="0.140625" style="39" customWidth="1"/>
    <col min="1289" max="1536" width="25.7109375" style="39"/>
    <col min="1537" max="1537" width="4.5703125" style="39" customWidth="1"/>
    <col min="1538" max="1538" width="66.28515625" style="39" bestFit="1" customWidth="1"/>
    <col min="1539" max="1539" width="4.85546875" style="39" bestFit="1" customWidth="1"/>
    <col min="1540" max="1541" width="13.28515625" style="39" bestFit="1" customWidth="1"/>
    <col min="1542" max="1543" width="11.7109375" style="39" bestFit="1" customWidth="1"/>
    <col min="1544" max="1544" width="0.140625" style="39" customWidth="1"/>
    <col min="1545" max="1792" width="25.7109375" style="39"/>
    <col min="1793" max="1793" width="4.5703125" style="39" customWidth="1"/>
    <col min="1794" max="1794" width="66.28515625" style="39" bestFit="1" customWidth="1"/>
    <col min="1795" max="1795" width="4.85546875" style="39" bestFit="1" customWidth="1"/>
    <col min="1796" max="1797" width="13.28515625" style="39" bestFit="1" customWidth="1"/>
    <col min="1798" max="1799" width="11.7109375" style="39" bestFit="1" customWidth="1"/>
    <col min="1800" max="1800" width="0.140625" style="39" customWidth="1"/>
    <col min="1801" max="2048" width="25.7109375" style="39"/>
    <col min="2049" max="2049" width="4.5703125" style="39" customWidth="1"/>
    <col min="2050" max="2050" width="66.28515625" style="39" bestFit="1" customWidth="1"/>
    <col min="2051" max="2051" width="4.85546875" style="39" bestFit="1" customWidth="1"/>
    <col min="2052" max="2053" width="13.28515625" style="39" bestFit="1" customWidth="1"/>
    <col min="2054" max="2055" width="11.7109375" style="39" bestFit="1" customWidth="1"/>
    <col min="2056" max="2056" width="0.140625" style="39" customWidth="1"/>
    <col min="2057" max="2304" width="25.7109375" style="39"/>
    <col min="2305" max="2305" width="4.5703125" style="39" customWidth="1"/>
    <col min="2306" max="2306" width="66.28515625" style="39" bestFit="1" customWidth="1"/>
    <col min="2307" max="2307" width="4.85546875" style="39" bestFit="1" customWidth="1"/>
    <col min="2308" max="2309" width="13.28515625" style="39" bestFit="1" customWidth="1"/>
    <col min="2310" max="2311" width="11.7109375" style="39" bestFit="1" customWidth="1"/>
    <col min="2312" max="2312" width="0.140625" style="39" customWidth="1"/>
    <col min="2313" max="2560" width="25.7109375" style="39"/>
    <col min="2561" max="2561" width="4.5703125" style="39" customWidth="1"/>
    <col min="2562" max="2562" width="66.28515625" style="39" bestFit="1" customWidth="1"/>
    <col min="2563" max="2563" width="4.85546875" style="39" bestFit="1" customWidth="1"/>
    <col min="2564" max="2565" width="13.28515625" style="39" bestFit="1" customWidth="1"/>
    <col min="2566" max="2567" width="11.7109375" style="39" bestFit="1" customWidth="1"/>
    <col min="2568" max="2568" width="0.140625" style="39" customWidth="1"/>
    <col min="2569" max="2816" width="25.7109375" style="39"/>
    <col min="2817" max="2817" width="4.5703125" style="39" customWidth="1"/>
    <col min="2818" max="2818" width="66.28515625" style="39" bestFit="1" customWidth="1"/>
    <col min="2819" max="2819" width="4.85546875" style="39" bestFit="1" customWidth="1"/>
    <col min="2820" max="2821" width="13.28515625" style="39" bestFit="1" customWidth="1"/>
    <col min="2822" max="2823" width="11.7109375" style="39" bestFit="1" customWidth="1"/>
    <col min="2824" max="2824" width="0.140625" style="39" customWidth="1"/>
    <col min="2825" max="3072" width="25.7109375" style="39"/>
    <col min="3073" max="3073" width="4.5703125" style="39" customWidth="1"/>
    <col min="3074" max="3074" width="66.28515625" style="39" bestFit="1" customWidth="1"/>
    <col min="3075" max="3075" width="4.85546875" style="39" bestFit="1" customWidth="1"/>
    <col min="3076" max="3077" width="13.28515625" style="39" bestFit="1" customWidth="1"/>
    <col min="3078" max="3079" width="11.7109375" style="39" bestFit="1" customWidth="1"/>
    <col min="3080" max="3080" width="0.140625" style="39" customWidth="1"/>
    <col min="3081" max="3328" width="25.7109375" style="39"/>
    <col min="3329" max="3329" width="4.5703125" style="39" customWidth="1"/>
    <col min="3330" max="3330" width="66.28515625" style="39" bestFit="1" customWidth="1"/>
    <col min="3331" max="3331" width="4.85546875" style="39" bestFit="1" customWidth="1"/>
    <col min="3332" max="3333" width="13.28515625" style="39" bestFit="1" customWidth="1"/>
    <col min="3334" max="3335" width="11.7109375" style="39" bestFit="1" customWidth="1"/>
    <col min="3336" max="3336" width="0.140625" style="39" customWidth="1"/>
    <col min="3337" max="3584" width="25.7109375" style="39"/>
    <col min="3585" max="3585" width="4.5703125" style="39" customWidth="1"/>
    <col min="3586" max="3586" width="66.28515625" style="39" bestFit="1" customWidth="1"/>
    <col min="3587" max="3587" width="4.85546875" style="39" bestFit="1" customWidth="1"/>
    <col min="3588" max="3589" width="13.28515625" style="39" bestFit="1" customWidth="1"/>
    <col min="3590" max="3591" width="11.7109375" style="39" bestFit="1" customWidth="1"/>
    <col min="3592" max="3592" width="0.140625" style="39" customWidth="1"/>
    <col min="3593" max="3840" width="25.7109375" style="39"/>
    <col min="3841" max="3841" width="4.5703125" style="39" customWidth="1"/>
    <col min="3842" max="3842" width="66.28515625" style="39" bestFit="1" customWidth="1"/>
    <col min="3843" max="3843" width="4.85546875" style="39" bestFit="1" customWidth="1"/>
    <col min="3844" max="3845" width="13.28515625" style="39" bestFit="1" customWidth="1"/>
    <col min="3846" max="3847" width="11.7109375" style="39" bestFit="1" customWidth="1"/>
    <col min="3848" max="3848" width="0.140625" style="39" customWidth="1"/>
    <col min="3849" max="4096" width="25.7109375" style="39"/>
    <col min="4097" max="4097" width="4.5703125" style="39" customWidth="1"/>
    <col min="4098" max="4098" width="66.28515625" style="39" bestFit="1" customWidth="1"/>
    <col min="4099" max="4099" width="4.85546875" style="39" bestFit="1" customWidth="1"/>
    <col min="4100" max="4101" width="13.28515625" style="39" bestFit="1" customWidth="1"/>
    <col min="4102" max="4103" width="11.7109375" style="39" bestFit="1" customWidth="1"/>
    <col min="4104" max="4104" width="0.140625" style="39" customWidth="1"/>
    <col min="4105" max="4352" width="25.7109375" style="39"/>
    <col min="4353" max="4353" width="4.5703125" style="39" customWidth="1"/>
    <col min="4354" max="4354" width="66.28515625" style="39" bestFit="1" customWidth="1"/>
    <col min="4355" max="4355" width="4.85546875" style="39" bestFit="1" customWidth="1"/>
    <col min="4356" max="4357" width="13.28515625" style="39" bestFit="1" customWidth="1"/>
    <col min="4358" max="4359" width="11.7109375" style="39" bestFit="1" customWidth="1"/>
    <col min="4360" max="4360" width="0.140625" style="39" customWidth="1"/>
    <col min="4361" max="4608" width="25.7109375" style="39"/>
    <col min="4609" max="4609" width="4.5703125" style="39" customWidth="1"/>
    <col min="4610" max="4610" width="66.28515625" style="39" bestFit="1" customWidth="1"/>
    <col min="4611" max="4611" width="4.85546875" style="39" bestFit="1" customWidth="1"/>
    <col min="4612" max="4613" width="13.28515625" style="39" bestFit="1" customWidth="1"/>
    <col min="4614" max="4615" width="11.7109375" style="39" bestFit="1" customWidth="1"/>
    <col min="4616" max="4616" width="0.140625" style="39" customWidth="1"/>
    <col min="4617" max="4864" width="25.7109375" style="39"/>
    <col min="4865" max="4865" width="4.5703125" style="39" customWidth="1"/>
    <col min="4866" max="4866" width="66.28515625" style="39" bestFit="1" customWidth="1"/>
    <col min="4867" max="4867" width="4.85546875" style="39" bestFit="1" customWidth="1"/>
    <col min="4868" max="4869" width="13.28515625" style="39" bestFit="1" customWidth="1"/>
    <col min="4870" max="4871" width="11.7109375" style="39" bestFit="1" customWidth="1"/>
    <col min="4872" max="4872" width="0.140625" style="39" customWidth="1"/>
    <col min="4873" max="5120" width="25.7109375" style="39"/>
    <col min="5121" max="5121" width="4.5703125" style="39" customWidth="1"/>
    <col min="5122" max="5122" width="66.28515625" style="39" bestFit="1" customWidth="1"/>
    <col min="5123" max="5123" width="4.85546875" style="39" bestFit="1" customWidth="1"/>
    <col min="5124" max="5125" width="13.28515625" style="39" bestFit="1" customWidth="1"/>
    <col min="5126" max="5127" width="11.7109375" style="39" bestFit="1" customWidth="1"/>
    <col min="5128" max="5128" width="0.140625" style="39" customWidth="1"/>
    <col min="5129" max="5376" width="25.7109375" style="39"/>
    <col min="5377" max="5377" width="4.5703125" style="39" customWidth="1"/>
    <col min="5378" max="5378" width="66.28515625" style="39" bestFit="1" customWidth="1"/>
    <col min="5379" max="5379" width="4.85546875" style="39" bestFit="1" customWidth="1"/>
    <col min="5380" max="5381" width="13.28515625" style="39" bestFit="1" customWidth="1"/>
    <col min="5382" max="5383" width="11.7109375" style="39" bestFit="1" customWidth="1"/>
    <col min="5384" max="5384" width="0.140625" style="39" customWidth="1"/>
    <col min="5385" max="5632" width="25.7109375" style="39"/>
    <col min="5633" max="5633" width="4.5703125" style="39" customWidth="1"/>
    <col min="5634" max="5634" width="66.28515625" style="39" bestFit="1" customWidth="1"/>
    <col min="5635" max="5635" width="4.85546875" style="39" bestFit="1" customWidth="1"/>
    <col min="5636" max="5637" width="13.28515625" style="39" bestFit="1" customWidth="1"/>
    <col min="5638" max="5639" width="11.7109375" style="39" bestFit="1" customWidth="1"/>
    <col min="5640" max="5640" width="0.140625" style="39" customWidth="1"/>
    <col min="5641" max="5888" width="25.7109375" style="39"/>
    <col min="5889" max="5889" width="4.5703125" style="39" customWidth="1"/>
    <col min="5890" max="5890" width="66.28515625" style="39" bestFit="1" customWidth="1"/>
    <col min="5891" max="5891" width="4.85546875" style="39" bestFit="1" customWidth="1"/>
    <col min="5892" max="5893" width="13.28515625" style="39" bestFit="1" customWidth="1"/>
    <col min="5894" max="5895" width="11.7109375" style="39" bestFit="1" customWidth="1"/>
    <col min="5896" max="5896" width="0.140625" style="39" customWidth="1"/>
    <col min="5897" max="6144" width="25.7109375" style="39"/>
    <col min="6145" max="6145" width="4.5703125" style="39" customWidth="1"/>
    <col min="6146" max="6146" width="66.28515625" style="39" bestFit="1" customWidth="1"/>
    <col min="6147" max="6147" width="4.85546875" style="39" bestFit="1" customWidth="1"/>
    <col min="6148" max="6149" width="13.28515625" style="39" bestFit="1" customWidth="1"/>
    <col min="6150" max="6151" width="11.7109375" style="39" bestFit="1" customWidth="1"/>
    <col min="6152" max="6152" width="0.140625" style="39" customWidth="1"/>
    <col min="6153" max="6400" width="25.7109375" style="39"/>
    <col min="6401" max="6401" width="4.5703125" style="39" customWidth="1"/>
    <col min="6402" max="6402" width="66.28515625" style="39" bestFit="1" customWidth="1"/>
    <col min="6403" max="6403" width="4.85546875" style="39" bestFit="1" customWidth="1"/>
    <col min="6404" max="6405" width="13.28515625" style="39" bestFit="1" customWidth="1"/>
    <col min="6406" max="6407" width="11.7109375" style="39" bestFit="1" customWidth="1"/>
    <col min="6408" max="6408" width="0.140625" style="39" customWidth="1"/>
    <col min="6409" max="6656" width="25.7109375" style="39"/>
    <col min="6657" max="6657" width="4.5703125" style="39" customWidth="1"/>
    <col min="6658" max="6658" width="66.28515625" style="39" bestFit="1" customWidth="1"/>
    <col min="6659" max="6659" width="4.85546875" style="39" bestFit="1" customWidth="1"/>
    <col min="6660" max="6661" width="13.28515625" style="39" bestFit="1" customWidth="1"/>
    <col min="6662" max="6663" width="11.7109375" style="39" bestFit="1" customWidth="1"/>
    <col min="6664" max="6664" width="0.140625" style="39" customWidth="1"/>
    <col min="6665" max="6912" width="25.7109375" style="39"/>
    <col min="6913" max="6913" width="4.5703125" style="39" customWidth="1"/>
    <col min="6914" max="6914" width="66.28515625" style="39" bestFit="1" customWidth="1"/>
    <col min="6915" max="6915" width="4.85546875" style="39" bestFit="1" customWidth="1"/>
    <col min="6916" max="6917" width="13.28515625" style="39" bestFit="1" customWidth="1"/>
    <col min="6918" max="6919" width="11.7109375" style="39" bestFit="1" customWidth="1"/>
    <col min="6920" max="6920" width="0.140625" style="39" customWidth="1"/>
    <col min="6921" max="7168" width="25.7109375" style="39"/>
    <col min="7169" max="7169" width="4.5703125" style="39" customWidth="1"/>
    <col min="7170" max="7170" width="66.28515625" style="39" bestFit="1" customWidth="1"/>
    <col min="7171" max="7171" width="4.85546875" style="39" bestFit="1" customWidth="1"/>
    <col min="7172" max="7173" width="13.28515625" style="39" bestFit="1" customWidth="1"/>
    <col min="7174" max="7175" width="11.7109375" style="39" bestFit="1" customWidth="1"/>
    <col min="7176" max="7176" width="0.140625" style="39" customWidth="1"/>
    <col min="7177" max="7424" width="25.7109375" style="39"/>
    <col min="7425" max="7425" width="4.5703125" style="39" customWidth="1"/>
    <col min="7426" max="7426" width="66.28515625" style="39" bestFit="1" customWidth="1"/>
    <col min="7427" max="7427" width="4.85546875" style="39" bestFit="1" customWidth="1"/>
    <col min="7428" max="7429" width="13.28515625" style="39" bestFit="1" customWidth="1"/>
    <col min="7430" max="7431" width="11.7109375" style="39" bestFit="1" customWidth="1"/>
    <col min="7432" max="7432" width="0.140625" style="39" customWidth="1"/>
    <col min="7433" max="7680" width="25.7109375" style="39"/>
    <col min="7681" max="7681" width="4.5703125" style="39" customWidth="1"/>
    <col min="7682" max="7682" width="66.28515625" style="39" bestFit="1" customWidth="1"/>
    <col min="7683" max="7683" width="4.85546875" style="39" bestFit="1" customWidth="1"/>
    <col min="7684" max="7685" width="13.28515625" style="39" bestFit="1" customWidth="1"/>
    <col min="7686" max="7687" width="11.7109375" style="39" bestFit="1" customWidth="1"/>
    <col min="7688" max="7688" width="0.140625" style="39" customWidth="1"/>
    <col min="7689" max="7936" width="25.7109375" style="39"/>
    <col min="7937" max="7937" width="4.5703125" style="39" customWidth="1"/>
    <col min="7938" max="7938" width="66.28515625" style="39" bestFit="1" customWidth="1"/>
    <col min="7939" max="7939" width="4.85546875" style="39" bestFit="1" customWidth="1"/>
    <col min="7940" max="7941" width="13.28515625" style="39" bestFit="1" customWidth="1"/>
    <col min="7942" max="7943" width="11.7109375" style="39" bestFit="1" customWidth="1"/>
    <col min="7944" max="7944" width="0.140625" style="39" customWidth="1"/>
    <col min="7945" max="8192" width="25.7109375" style="39"/>
    <col min="8193" max="8193" width="4.5703125" style="39" customWidth="1"/>
    <col min="8194" max="8194" width="66.28515625" style="39" bestFit="1" customWidth="1"/>
    <col min="8195" max="8195" width="4.85546875" style="39" bestFit="1" customWidth="1"/>
    <col min="8196" max="8197" width="13.28515625" style="39" bestFit="1" customWidth="1"/>
    <col min="8198" max="8199" width="11.7109375" style="39" bestFit="1" customWidth="1"/>
    <col min="8200" max="8200" width="0.140625" style="39" customWidth="1"/>
    <col min="8201" max="8448" width="25.7109375" style="39"/>
    <col min="8449" max="8449" width="4.5703125" style="39" customWidth="1"/>
    <col min="8450" max="8450" width="66.28515625" style="39" bestFit="1" customWidth="1"/>
    <col min="8451" max="8451" width="4.85546875" style="39" bestFit="1" customWidth="1"/>
    <col min="8452" max="8453" width="13.28515625" style="39" bestFit="1" customWidth="1"/>
    <col min="8454" max="8455" width="11.7109375" style="39" bestFit="1" customWidth="1"/>
    <col min="8456" max="8456" width="0.140625" style="39" customWidth="1"/>
    <col min="8457" max="8704" width="25.7109375" style="39"/>
    <col min="8705" max="8705" width="4.5703125" style="39" customWidth="1"/>
    <col min="8706" max="8706" width="66.28515625" style="39" bestFit="1" customWidth="1"/>
    <col min="8707" max="8707" width="4.85546875" style="39" bestFit="1" customWidth="1"/>
    <col min="8708" max="8709" width="13.28515625" style="39" bestFit="1" customWidth="1"/>
    <col min="8710" max="8711" width="11.7109375" style="39" bestFit="1" customWidth="1"/>
    <col min="8712" max="8712" width="0.140625" style="39" customWidth="1"/>
    <col min="8713" max="8960" width="25.7109375" style="39"/>
    <col min="8961" max="8961" width="4.5703125" style="39" customWidth="1"/>
    <col min="8962" max="8962" width="66.28515625" style="39" bestFit="1" customWidth="1"/>
    <col min="8963" max="8963" width="4.85546875" style="39" bestFit="1" customWidth="1"/>
    <col min="8964" max="8965" width="13.28515625" style="39" bestFit="1" customWidth="1"/>
    <col min="8966" max="8967" width="11.7109375" style="39" bestFit="1" customWidth="1"/>
    <col min="8968" max="8968" width="0.140625" style="39" customWidth="1"/>
    <col min="8969" max="9216" width="25.7109375" style="39"/>
    <col min="9217" max="9217" width="4.5703125" style="39" customWidth="1"/>
    <col min="9218" max="9218" width="66.28515625" style="39" bestFit="1" customWidth="1"/>
    <col min="9219" max="9219" width="4.85546875" style="39" bestFit="1" customWidth="1"/>
    <col min="9220" max="9221" width="13.28515625" style="39" bestFit="1" customWidth="1"/>
    <col min="9222" max="9223" width="11.7109375" style="39" bestFit="1" customWidth="1"/>
    <col min="9224" max="9224" width="0.140625" style="39" customWidth="1"/>
    <col min="9225" max="9472" width="25.7109375" style="39"/>
    <col min="9473" max="9473" width="4.5703125" style="39" customWidth="1"/>
    <col min="9474" max="9474" width="66.28515625" style="39" bestFit="1" customWidth="1"/>
    <col min="9475" max="9475" width="4.85546875" style="39" bestFit="1" customWidth="1"/>
    <col min="9476" max="9477" width="13.28515625" style="39" bestFit="1" customWidth="1"/>
    <col min="9478" max="9479" width="11.7109375" style="39" bestFit="1" customWidth="1"/>
    <col min="9480" max="9480" width="0.140625" style="39" customWidth="1"/>
    <col min="9481" max="9728" width="25.7109375" style="39"/>
    <col min="9729" max="9729" width="4.5703125" style="39" customWidth="1"/>
    <col min="9730" max="9730" width="66.28515625" style="39" bestFit="1" customWidth="1"/>
    <col min="9731" max="9731" width="4.85546875" style="39" bestFit="1" customWidth="1"/>
    <col min="9732" max="9733" width="13.28515625" style="39" bestFit="1" customWidth="1"/>
    <col min="9734" max="9735" width="11.7109375" style="39" bestFit="1" customWidth="1"/>
    <col min="9736" max="9736" width="0.140625" style="39" customWidth="1"/>
    <col min="9737" max="9984" width="25.7109375" style="39"/>
    <col min="9985" max="9985" width="4.5703125" style="39" customWidth="1"/>
    <col min="9986" max="9986" width="66.28515625" style="39" bestFit="1" customWidth="1"/>
    <col min="9987" max="9987" width="4.85546875" style="39" bestFit="1" customWidth="1"/>
    <col min="9988" max="9989" width="13.28515625" style="39" bestFit="1" customWidth="1"/>
    <col min="9990" max="9991" width="11.7109375" style="39" bestFit="1" customWidth="1"/>
    <col min="9992" max="9992" width="0.140625" style="39" customWidth="1"/>
    <col min="9993" max="10240" width="25.7109375" style="39"/>
    <col min="10241" max="10241" width="4.5703125" style="39" customWidth="1"/>
    <col min="10242" max="10242" width="66.28515625" style="39" bestFit="1" customWidth="1"/>
    <col min="10243" max="10243" width="4.85546875" style="39" bestFit="1" customWidth="1"/>
    <col min="10244" max="10245" width="13.28515625" style="39" bestFit="1" customWidth="1"/>
    <col min="10246" max="10247" width="11.7109375" style="39" bestFit="1" customWidth="1"/>
    <col min="10248" max="10248" width="0.140625" style="39" customWidth="1"/>
    <col min="10249" max="10496" width="25.7109375" style="39"/>
    <col min="10497" max="10497" width="4.5703125" style="39" customWidth="1"/>
    <col min="10498" max="10498" width="66.28515625" style="39" bestFit="1" customWidth="1"/>
    <col min="10499" max="10499" width="4.85546875" style="39" bestFit="1" customWidth="1"/>
    <col min="10500" max="10501" width="13.28515625" style="39" bestFit="1" customWidth="1"/>
    <col min="10502" max="10503" width="11.7109375" style="39" bestFit="1" customWidth="1"/>
    <col min="10504" max="10504" width="0.140625" style="39" customWidth="1"/>
    <col min="10505" max="10752" width="25.7109375" style="39"/>
    <col min="10753" max="10753" width="4.5703125" style="39" customWidth="1"/>
    <col min="10754" max="10754" width="66.28515625" style="39" bestFit="1" customWidth="1"/>
    <col min="10755" max="10755" width="4.85546875" style="39" bestFit="1" customWidth="1"/>
    <col min="10756" max="10757" width="13.28515625" style="39" bestFit="1" customWidth="1"/>
    <col min="10758" max="10759" width="11.7109375" style="39" bestFit="1" customWidth="1"/>
    <col min="10760" max="10760" width="0.140625" style="39" customWidth="1"/>
    <col min="10761" max="11008" width="25.7109375" style="39"/>
    <col min="11009" max="11009" width="4.5703125" style="39" customWidth="1"/>
    <col min="11010" max="11010" width="66.28515625" style="39" bestFit="1" customWidth="1"/>
    <col min="11011" max="11011" width="4.85546875" style="39" bestFit="1" customWidth="1"/>
    <col min="11012" max="11013" width="13.28515625" style="39" bestFit="1" customWidth="1"/>
    <col min="11014" max="11015" width="11.7109375" style="39" bestFit="1" customWidth="1"/>
    <col min="11016" max="11016" width="0.140625" style="39" customWidth="1"/>
    <col min="11017" max="11264" width="25.7109375" style="39"/>
    <col min="11265" max="11265" width="4.5703125" style="39" customWidth="1"/>
    <col min="11266" max="11266" width="66.28515625" style="39" bestFit="1" customWidth="1"/>
    <col min="11267" max="11267" width="4.85546875" style="39" bestFit="1" customWidth="1"/>
    <col min="11268" max="11269" width="13.28515625" style="39" bestFit="1" customWidth="1"/>
    <col min="11270" max="11271" width="11.7109375" style="39" bestFit="1" customWidth="1"/>
    <col min="11272" max="11272" width="0.140625" style="39" customWidth="1"/>
    <col min="11273" max="11520" width="25.7109375" style="39"/>
    <col min="11521" max="11521" width="4.5703125" style="39" customWidth="1"/>
    <col min="11522" max="11522" width="66.28515625" style="39" bestFit="1" customWidth="1"/>
    <col min="11523" max="11523" width="4.85546875" style="39" bestFit="1" customWidth="1"/>
    <col min="11524" max="11525" width="13.28515625" style="39" bestFit="1" customWidth="1"/>
    <col min="11526" max="11527" width="11.7109375" style="39" bestFit="1" customWidth="1"/>
    <col min="11528" max="11528" width="0.140625" style="39" customWidth="1"/>
    <col min="11529" max="11776" width="25.7109375" style="39"/>
    <col min="11777" max="11777" width="4.5703125" style="39" customWidth="1"/>
    <col min="11778" max="11778" width="66.28515625" style="39" bestFit="1" customWidth="1"/>
    <col min="11779" max="11779" width="4.85546875" style="39" bestFit="1" customWidth="1"/>
    <col min="11780" max="11781" width="13.28515625" style="39" bestFit="1" customWidth="1"/>
    <col min="11782" max="11783" width="11.7109375" style="39" bestFit="1" customWidth="1"/>
    <col min="11784" max="11784" width="0.140625" style="39" customWidth="1"/>
    <col min="11785" max="12032" width="25.7109375" style="39"/>
    <col min="12033" max="12033" width="4.5703125" style="39" customWidth="1"/>
    <col min="12034" max="12034" width="66.28515625" style="39" bestFit="1" customWidth="1"/>
    <col min="12035" max="12035" width="4.85546875" style="39" bestFit="1" customWidth="1"/>
    <col min="12036" max="12037" width="13.28515625" style="39" bestFit="1" customWidth="1"/>
    <col min="12038" max="12039" width="11.7109375" style="39" bestFit="1" customWidth="1"/>
    <col min="12040" max="12040" width="0.140625" style="39" customWidth="1"/>
    <col min="12041" max="12288" width="25.7109375" style="39"/>
    <col min="12289" max="12289" width="4.5703125" style="39" customWidth="1"/>
    <col min="12290" max="12290" width="66.28515625" style="39" bestFit="1" customWidth="1"/>
    <col min="12291" max="12291" width="4.85546875" style="39" bestFit="1" customWidth="1"/>
    <col min="12292" max="12293" width="13.28515625" style="39" bestFit="1" customWidth="1"/>
    <col min="12294" max="12295" width="11.7109375" style="39" bestFit="1" customWidth="1"/>
    <col min="12296" max="12296" width="0.140625" style="39" customWidth="1"/>
    <col min="12297" max="12544" width="25.7109375" style="39"/>
    <col min="12545" max="12545" width="4.5703125" style="39" customWidth="1"/>
    <col min="12546" max="12546" width="66.28515625" style="39" bestFit="1" customWidth="1"/>
    <col min="12547" max="12547" width="4.85546875" style="39" bestFit="1" customWidth="1"/>
    <col min="12548" max="12549" width="13.28515625" style="39" bestFit="1" customWidth="1"/>
    <col min="12550" max="12551" width="11.7109375" style="39" bestFit="1" customWidth="1"/>
    <col min="12552" max="12552" width="0.140625" style="39" customWidth="1"/>
    <col min="12553" max="12800" width="25.7109375" style="39"/>
    <col min="12801" max="12801" width="4.5703125" style="39" customWidth="1"/>
    <col min="12802" max="12802" width="66.28515625" style="39" bestFit="1" customWidth="1"/>
    <col min="12803" max="12803" width="4.85546875" style="39" bestFit="1" customWidth="1"/>
    <col min="12804" max="12805" width="13.28515625" style="39" bestFit="1" customWidth="1"/>
    <col min="12806" max="12807" width="11.7109375" style="39" bestFit="1" customWidth="1"/>
    <col min="12808" max="12808" width="0.140625" style="39" customWidth="1"/>
    <col min="12809" max="13056" width="25.7109375" style="39"/>
    <col min="13057" max="13057" width="4.5703125" style="39" customWidth="1"/>
    <col min="13058" max="13058" width="66.28515625" style="39" bestFit="1" customWidth="1"/>
    <col min="13059" max="13059" width="4.85546875" style="39" bestFit="1" customWidth="1"/>
    <col min="13060" max="13061" width="13.28515625" style="39" bestFit="1" customWidth="1"/>
    <col min="13062" max="13063" width="11.7109375" style="39" bestFit="1" customWidth="1"/>
    <col min="13064" max="13064" width="0.140625" style="39" customWidth="1"/>
    <col min="13065" max="13312" width="25.7109375" style="39"/>
    <col min="13313" max="13313" width="4.5703125" style="39" customWidth="1"/>
    <col min="13314" max="13314" width="66.28515625" style="39" bestFit="1" customWidth="1"/>
    <col min="13315" max="13315" width="4.85546875" style="39" bestFit="1" customWidth="1"/>
    <col min="13316" max="13317" width="13.28515625" style="39" bestFit="1" customWidth="1"/>
    <col min="13318" max="13319" width="11.7109375" style="39" bestFit="1" customWidth="1"/>
    <col min="13320" max="13320" width="0.140625" style="39" customWidth="1"/>
    <col min="13321" max="13568" width="25.7109375" style="39"/>
    <col min="13569" max="13569" width="4.5703125" style="39" customWidth="1"/>
    <col min="13570" max="13570" width="66.28515625" style="39" bestFit="1" customWidth="1"/>
    <col min="13571" max="13571" width="4.85546875" style="39" bestFit="1" customWidth="1"/>
    <col min="13572" max="13573" width="13.28515625" style="39" bestFit="1" customWidth="1"/>
    <col min="13574" max="13575" width="11.7109375" style="39" bestFit="1" customWidth="1"/>
    <col min="13576" max="13576" width="0.140625" style="39" customWidth="1"/>
    <col min="13577" max="13824" width="25.7109375" style="39"/>
    <col min="13825" max="13825" width="4.5703125" style="39" customWidth="1"/>
    <col min="13826" max="13826" width="66.28515625" style="39" bestFit="1" customWidth="1"/>
    <col min="13827" max="13827" width="4.85546875" style="39" bestFit="1" customWidth="1"/>
    <col min="13828" max="13829" width="13.28515625" style="39" bestFit="1" customWidth="1"/>
    <col min="13830" max="13831" width="11.7109375" style="39" bestFit="1" customWidth="1"/>
    <col min="13832" max="13832" width="0.140625" style="39" customWidth="1"/>
    <col min="13833" max="14080" width="25.7109375" style="39"/>
    <col min="14081" max="14081" width="4.5703125" style="39" customWidth="1"/>
    <col min="14082" max="14082" width="66.28515625" style="39" bestFit="1" customWidth="1"/>
    <col min="14083" max="14083" width="4.85546875" style="39" bestFit="1" customWidth="1"/>
    <col min="14084" max="14085" width="13.28515625" style="39" bestFit="1" customWidth="1"/>
    <col min="14086" max="14087" width="11.7109375" style="39" bestFit="1" customWidth="1"/>
    <col min="14088" max="14088" width="0.140625" style="39" customWidth="1"/>
    <col min="14089" max="14336" width="25.7109375" style="39"/>
    <col min="14337" max="14337" width="4.5703125" style="39" customWidth="1"/>
    <col min="14338" max="14338" width="66.28515625" style="39" bestFit="1" customWidth="1"/>
    <col min="14339" max="14339" width="4.85546875" style="39" bestFit="1" customWidth="1"/>
    <col min="14340" max="14341" width="13.28515625" style="39" bestFit="1" customWidth="1"/>
    <col min="14342" max="14343" width="11.7109375" style="39" bestFit="1" customWidth="1"/>
    <col min="14344" max="14344" width="0.140625" style="39" customWidth="1"/>
    <col min="14345" max="14592" width="25.7109375" style="39"/>
    <col min="14593" max="14593" width="4.5703125" style="39" customWidth="1"/>
    <col min="14594" max="14594" width="66.28515625" style="39" bestFit="1" customWidth="1"/>
    <col min="14595" max="14595" width="4.85546875" style="39" bestFit="1" customWidth="1"/>
    <col min="14596" max="14597" width="13.28515625" style="39" bestFit="1" customWidth="1"/>
    <col min="14598" max="14599" width="11.7109375" style="39" bestFit="1" customWidth="1"/>
    <col min="14600" max="14600" width="0.140625" style="39" customWidth="1"/>
    <col min="14601" max="14848" width="25.7109375" style="39"/>
    <col min="14849" max="14849" width="4.5703125" style="39" customWidth="1"/>
    <col min="14850" max="14850" width="66.28515625" style="39" bestFit="1" customWidth="1"/>
    <col min="14851" max="14851" width="4.85546875" style="39" bestFit="1" customWidth="1"/>
    <col min="14852" max="14853" width="13.28515625" style="39" bestFit="1" customWidth="1"/>
    <col min="14854" max="14855" width="11.7109375" style="39" bestFit="1" customWidth="1"/>
    <col min="14856" max="14856" width="0.140625" style="39" customWidth="1"/>
    <col min="14857" max="15104" width="25.7109375" style="39"/>
    <col min="15105" max="15105" width="4.5703125" style="39" customWidth="1"/>
    <col min="15106" max="15106" width="66.28515625" style="39" bestFit="1" customWidth="1"/>
    <col min="15107" max="15107" width="4.85546875" style="39" bestFit="1" customWidth="1"/>
    <col min="15108" max="15109" width="13.28515625" style="39" bestFit="1" customWidth="1"/>
    <col min="15110" max="15111" width="11.7109375" style="39" bestFit="1" customWidth="1"/>
    <col min="15112" max="15112" width="0.140625" style="39" customWidth="1"/>
    <col min="15113" max="15360" width="25.7109375" style="39"/>
    <col min="15361" max="15361" width="4.5703125" style="39" customWidth="1"/>
    <col min="15362" max="15362" width="66.28515625" style="39" bestFit="1" customWidth="1"/>
    <col min="15363" max="15363" width="4.85546875" style="39" bestFit="1" customWidth="1"/>
    <col min="15364" max="15365" width="13.28515625" style="39" bestFit="1" customWidth="1"/>
    <col min="15366" max="15367" width="11.7109375" style="39" bestFit="1" customWidth="1"/>
    <col min="15368" max="15368" width="0.140625" style="39" customWidth="1"/>
    <col min="15369" max="15616" width="25.7109375" style="39"/>
    <col min="15617" max="15617" width="4.5703125" style="39" customWidth="1"/>
    <col min="15618" max="15618" width="66.28515625" style="39" bestFit="1" customWidth="1"/>
    <col min="15619" max="15619" width="4.85546875" style="39" bestFit="1" customWidth="1"/>
    <col min="15620" max="15621" width="13.28515625" style="39" bestFit="1" customWidth="1"/>
    <col min="15622" max="15623" width="11.7109375" style="39" bestFit="1" customWidth="1"/>
    <col min="15624" max="15624" width="0.140625" style="39" customWidth="1"/>
    <col min="15625" max="15872" width="25.7109375" style="39"/>
    <col min="15873" max="15873" width="4.5703125" style="39" customWidth="1"/>
    <col min="15874" max="15874" width="66.28515625" style="39" bestFit="1" customWidth="1"/>
    <col min="15875" max="15875" width="4.85546875" style="39" bestFit="1" customWidth="1"/>
    <col min="15876" max="15877" width="13.28515625" style="39" bestFit="1" customWidth="1"/>
    <col min="15878" max="15879" width="11.7109375" style="39" bestFit="1" customWidth="1"/>
    <col min="15880" max="15880" width="0.140625" style="39" customWidth="1"/>
    <col min="15881" max="16128" width="25.7109375" style="39"/>
    <col min="16129" max="16129" width="4.5703125" style="39" customWidth="1"/>
    <col min="16130" max="16130" width="66.28515625" style="39" bestFit="1" customWidth="1"/>
    <col min="16131" max="16131" width="4.85546875" style="39" bestFit="1" customWidth="1"/>
    <col min="16132" max="16133" width="13.28515625" style="39" bestFit="1" customWidth="1"/>
    <col min="16134" max="16135" width="11.7109375" style="39" bestFit="1" customWidth="1"/>
    <col min="16136" max="16136" width="0.140625" style="39" customWidth="1"/>
    <col min="16137" max="16384" width="25.7109375" style="39"/>
  </cols>
  <sheetData>
    <row r="1" spans="2:10">
      <c r="B1" s="1" t="s">
        <v>0</v>
      </c>
      <c r="C1" s="79" t="s">
        <v>1</v>
      </c>
      <c r="D1" s="80"/>
      <c r="E1" s="80"/>
      <c r="F1" s="80"/>
      <c r="G1" s="80"/>
      <c r="H1" s="80"/>
    </row>
    <row r="2" spans="2:10" ht="30.75" customHeight="1">
      <c r="B2" s="2" t="s">
        <v>2</v>
      </c>
      <c r="C2" s="81" t="s">
        <v>3</v>
      </c>
      <c r="D2" s="82"/>
      <c r="E2" s="82"/>
      <c r="F2" s="82"/>
      <c r="G2" s="82"/>
      <c r="H2" s="82"/>
    </row>
    <row r="3" spans="2:10">
      <c r="B3" s="2" t="s">
        <v>4</v>
      </c>
      <c r="C3" s="81" t="s">
        <v>5</v>
      </c>
      <c r="D3" s="82"/>
      <c r="E3" s="82"/>
      <c r="F3" s="82"/>
      <c r="G3" s="82"/>
      <c r="H3" s="82"/>
    </row>
    <row r="4" spans="2:10">
      <c r="B4" s="3" t="s">
        <v>6</v>
      </c>
      <c r="C4" s="81" t="s">
        <v>7</v>
      </c>
      <c r="D4" s="82"/>
      <c r="E4" s="82"/>
      <c r="F4" s="82"/>
      <c r="G4" s="82"/>
      <c r="H4" s="82"/>
    </row>
    <row r="5" spans="2:10" ht="15.75" thickBot="1">
      <c r="B5" s="4" t="s">
        <v>42</v>
      </c>
      <c r="C5" s="83" t="s">
        <v>47</v>
      </c>
      <c r="D5" s="84"/>
      <c r="E5" s="84"/>
      <c r="F5" s="84"/>
      <c r="G5" s="84"/>
      <c r="H5" s="84"/>
    </row>
    <row r="6" spans="2:10" ht="48.75" thickBot="1">
      <c r="B6" s="40" t="s">
        <v>8</v>
      </c>
      <c r="C6" s="41" t="s">
        <v>9</v>
      </c>
      <c r="D6" s="41" t="s">
        <v>10</v>
      </c>
      <c r="E6" s="41" t="s">
        <v>11</v>
      </c>
      <c r="F6" s="42" t="s">
        <v>85</v>
      </c>
      <c r="G6" s="43" t="s">
        <v>46</v>
      </c>
    </row>
    <row r="7" spans="2:10">
      <c r="B7" s="5" t="s">
        <v>12</v>
      </c>
      <c r="C7" s="61"/>
      <c r="D7" s="61"/>
      <c r="E7" s="61"/>
      <c r="F7" s="7"/>
      <c r="G7" s="6"/>
    </row>
    <row r="8" spans="2:10" ht="25.5">
      <c r="B8" s="8" t="s">
        <v>65</v>
      </c>
      <c r="C8" s="45">
        <v>7</v>
      </c>
      <c r="D8" s="45">
        <v>1300000</v>
      </c>
      <c r="E8" s="45">
        <f>C8*D8</f>
        <v>9100000</v>
      </c>
      <c r="F8" s="10">
        <f>E8*85%</f>
        <v>7735000</v>
      </c>
      <c r="G8" s="9">
        <f>E8-F8</f>
        <v>1365000</v>
      </c>
    </row>
    <row r="9" spans="2:10">
      <c r="B9" s="8" t="s">
        <v>43</v>
      </c>
      <c r="C9" s="62">
        <v>2</v>
      </c>
      <c r="D9" s="62">
        <v>1800000</v>
      </c>
      <c r="E9" s="45">
        <f>C9*D9</f>
        <v>3600000</v>
      </c>
      <c r="F9" s="10">
        <f t="shared" ref="F9:F12" si="0">E9*85%</f>
        <v>3060000</v>
      </c>
      <c r="G9" s="9">
        <f t="shared" ref="G9:G12" si="1">E9-F9</f>
        <v>540000</v>
      </c>
    </row>
    <row r="10" spans="2:10">
      <c r="B10" s="8" t="s">
        <v>84</v>
      </c>
      <c r="C10" s="62">
        <v>5</v>
      </c>
      <c r="D10" s="62">
        <v>600000</v>
      </c>
      <c r="E10" s="45">
        <f>C10*D10</f>
        <v>3000000</v>
      </c>
      <c r="F10" s="10">
        <f t="shared" si="0"/>
        <v>2550000</v>
      </c>
      <c r="G10" s="9">
        <f t="shared" si="1"/>
        <v>450000</v>
      </c>
    </row>
    <row r="11" spans="2:10">
      <c r="B11" s="8" t="s">
        <v>115</v>
      </c>
      <c r="C11" s="62">
        <v>20</v>
      </c>
      <c r="D11" s="62">
        <v>250000</v>
      </c>
      <c r="E11" s="45">
        <f>C11*D11</f>
        <v>5000000</v>
      </c>
      <c r="F11" s="10">
        <f t="shared" si="0"/>
        <v>4250000</v>
      </c>
      <c r="G11" s="9">
        <f t="shared" si="1"/>
        <v>750000</v>
      </c>
    </row>
    <row r="12" spans="2:10">
      <c r="B12" s="8" t="s">
        <v>116</v>
      </c>
      <c r="C12" s="62">
        <v>1</v>
      </c>
      <c r="D12" s="62">
        <f>900000+500000</f>
        <v>1400000</v>
      </c>
      <c r="E12" s="45">
        <f>C12*D12</f>
        <v>1400000</v>
      </c>
      <c r="F12" s="10">
        <f t="shared" si="0"/>
        <v>1190000</v>
      </c>
      <c r="G12" s="9">
        <f t="shared" si="1"/>
        <v>210000</v>
      </c>
    </row>
    <row r="13" spans="2:10">
      <c r="B13" s="11" t="s">
        <v>13</v>
      </c>
      <c r="C13" s="13"/>
      <c r="D13" s="13"/>
      <c r="E13" s="13">
        <f>SUM(E8:E12)</f>
        <v>22100000</v>
      </c>
      <c r="F13" s="13">
        <f t="shared" ref="F13:G13" si="2">SUM(F8:F12)</f>
        <v>18785000</v>
      </c>
      <c r="G13" s="13">
        <f t="shared" si="2"/>
        <v>3315000</v>
      </c>
    </row>
    <row r="14" spans="2:10">
      <c r="B14" s="5" t="s">
        <v>14</v>
      </c>
      <c r="C14" s="62"/>
      <c r="D14" s="62"/>
      <c r="E14" s="62"/>
      <c r="F14" s="45"/>
      <c r="G14" s="9"/>
    </row>
    <row r="15" spans="2:10">
      <c r="B15" s="14" t="s">
        <v>15</v>
      </c>
      <c r="C15" s="15"/>
      <c r="D15" s="15"/>
      <c r="E15" s="15"/>
      <c r="F15" s="16"/>
      <c r="G15" s="16"/>
    </row>
    <row r="16" spans="2:10">
      <c r="B16" s="8" t="s">
        <v>16</v>
      </c>
      <c r="C16" s="45">
        <v>12</v>
      </c>
      <c r="D16" s="45">
        <f>(58000+63000)*4</f>
        <v>484000</v>
      </c>
      <c r="E16" s="45">
        <f>+D16*C16</f>
        <v>5808000</v>
      </c>
      <c r="F16" s="10">
        <f t="shared" ref="F16" si="3">E16*85%</f>
        <v>4936800</v>
      </c>
      <c r="G16" s="9">
        <f>E16-F16</f>
        <v>871200</v>
      </c>
      <c r="I16" s="53"/>
      <c r="J16" s="76"/>
    </row>
    <row r="17" spans="2:9">
      <c r="B17" s="11" t="s">
        <v>17</v>
      </c>
      <c r="C17" s="12"/>
      <c r="D17" s="12"/>
      <c r="E17" s="12">
        <f>+E16</f>
        <v>5808000</v>
      </c>
      <c r="F17" s="12">
        <f t="shared" ref="F17:G17" si="4">+F16</f>
        <v>4936800</v>
      </c>
      <c r="G17" s="12">
        <f t="shared" si="4"/>
        <v>871200</v>
      </c>
    </row>
    <row r="18" spans="2:9">
      <c r="B18" s="14" t="s">
        <v>18</v>
      </c>
      <c r="C18" s="15"/>
      <c r="D18" s="15"/>
      <c r="E18" s="15"/>
      <c r="F18" s="16"/>
      <c r="G18" s="16"/>
    </row>
    <row r="19" spans="2:9">
      <c r="B19" s="8" t="s">
        <v>66</v>
      </c>
      <c r="C19" s="45">
        <v>44</v>
      </c>
      <c r="D19" s="45">
        <f>5*1*55000</f>
        <v>275000</v>
      </c>
      <c r="E19" s="45">
        <f>+C19*D19</f>
        <v>12100000</v>
      </c>
      <c r="F19" s="10">
        <f t="shared" ref="F19:F26" si="5">E19*85%</f>
        <v>10285000</v>
      </c>
      <c r="G19" s="9">
        <f>E19-F19</f>
        <v>1815000</v>
      </c>
    </row>
    <row r="20" spans="2:9" ht="25.5">
      <c r="B20" s="8" t="s">
        <v>67</v>
      </c>
      <c r="C20" s="45">
        <v>99</v>
      </c>
      <c r="D20" s="45">
        <f>250000*1*1</f>
        <v>250000</v>
      </c>
      <c r="E20" s="45">
        <f>+C20*D20</f>
        <v>24750000</v>
      </c>
      <c r="F20" s="10">
        <f t="shared" si="5"/>
        <v>21037500</v>
      </c>
      <c r="G20" s="9">
        <f>E20-F20</f>
        <v>3712500</v>
      </c>
    </row>
    <row r="21" spans="2:9">
      <c r="B21" s="8" t="s">
        <v>68</v>
      </c>
      <c r="C21" s="45">
        <v>12</v>
      </c>
      <c r="D21" s="45">
        <v>200000</v>
      </c>
      <c r="E21" s="45">
        <f>+C21*D21</f>
        <v>2400000</v>
      </c>
      <c r="F21" s="10">
        <f t="shared" si="5"/>
        <v>2040000</v>
      </c>
      <c r="G21" s="9">
        <f>E21-F21</f>
        <v>360000</v>
      </c>
    </row>
    <row r="22" spans="2:9" ht="25.5">
      <c r="B22" s="17" t="s">
        <v>69</v>
      </c>
      <c r="C22" s="45">
        <v>5</v>
      </c>
      <c r="D22" s="45">
        <v>80000</v>
      </c>
      <c r="E22" s="45">
        <f t="shared" ref="E22:E26" si="6">+C22*D22</f>
        <v>400000</v>
      </c>
      <c r="F22" s="10">
        <f t="shared" si="5"/>
        <v>340000</v>
      </c>
      <c r="G22" s="9">
        <f t="shared" ref="G22:G26" si="7">E22-F22</f>
        <v>60000</v>
      </c>
    </row>
    <row r="23" spans="2:9" ht="25.5">
      <c r="B23" s="17" t="s">
        <v>48</v>
      </c>
      <c r="C23" s="45">
        <v>10</v>
      </c>
      <c r="D23" s="45">
        <v>350000</v>
      </c>
      <c r="E23" s="45">
        <f t="shared" si="6"/>
        <v>3500000</v>
      </c>
      <c r="F23" s="10">
        <f t="shared" si="5"/>
        <v>2975000</v>
      </c>
      <c r="G23" s="9">
        <f t="shared" si="7"/>
        <v>525000</v>
      </c>
    </row>
    <row r="24" spans="2:9">
      <c r="B24" s="17" t="s">
        <v>70</v>
      </c>
      <c r="C24" s="45">
        <v>7</v>
      </c>
      <c r="D24" s="45">
        <v>50000</v>
      </c>
      <c r="E24" s="45">
        <f t="shared" si="6"/>
        <v>350000</v>
      </c>
      <c r="F24" s="10">
        <f t="shared" si="5"/>
        <v>297500</v>
      </c>
      <c r="G24" s="9">
        <f t="shared" si="7"/>
        <v>52500</v>
      </c>
    </row>
    <row r="25" spans="2:9">
      <c r="B25" s="44" t="s">
        <v>118</v>
      </c>
      <c r="C25" s="45">
        <v>1</v>
      </c>
      <c r="D25" s="45">
        <v>13000000</v>
      </c>
      <c r="E25" s="45">
        <f t="shared" si="6"/>
        <v>13000000</v>
      </c>
      <c r="F25" s="10">
        <f t="shared" si="5"/>
        <v>11050000</v>
      </c>
      <c r="G25" s="9">
        <f t="shared" si="7"/>
        <v>1950000</v>
      </c>
    </row>
    <row r="26" spans="2:9" s="46" customFormat="1" ht="25.5">
      <c r="B26" s="44" t="s">
        <v>117</v>
      </c>
      <c r="C26" s="45">
        <v>2</v>
      </c>
      <c r="D26" s="45">
        <v>10000000</v>
      </c>
      <c r="E26" s="45">
        <f t="shared" si="6"/>
        <v>20000000</v>
      </c>
      <c r="F26" s="10">
        <f t="shared" si="5"/>
        <v>17000000</v>
      </c>
      <c r="G26" s="45">
        <f t="shared" si="7"/>
        <v>3000000</v>
      </c>
      <c r="I26" s="77"/>
    </row>
    <row r="27" spans="2:9">
      <c r="B27" s="11" t="s">
        <v>19</v>
      </c>
      <c r="C27" s="13"/>
      <c r="D27" s="13"/>
      <c r="E27" s="13">
        <f>SUM(E19:E26)</f>
        <v>76500000</v>
      </c>
      <c r="F27" s="13">
        <f t="shared" ref="F27:G27" si="8">SUM(F19:F26)</f>
        <v>65025000</v>
      </c>
      <c r="G27" s="13">
        <f t="shared" si="8"/>
        <v>11475000</v>
      </c>
    </row>
    <row r="28" spans="2:9" s="47" customFormat="1">
      <c r="B28" s="14" t="s">
        <v>20</v>
      </c>
      <c r="C28" s="18"/>
      <c r="D28" s="18"/>
      <c r="E28" s="18"/>
      <c r="F28" s="19"/>
      <c r="G28" s="19">
        <f t="shared" ref="G28:G30" si="9">E28-F28</f>
        <v>0</v>
      </c>
    </row>
    <row r="29" spans="2:9" ht="25.5">
      <c r="B29" s="20" t="s">
        <v>71</v>
      </c>
      <c r="C29" s="62">
        <f>15*3</f>
        <v>45</v>
      </c>
      <c r="D29" s="62">
        <v>60000</v>
      </c>
      <c r="E29" s="62">
        <f>+C29*D29</f>
        <v>2700000</v>
      </c>
      <c r="F29" s="10">
        <f t="shared" ref="F29:F30" si="10">E29*85%</f>
        <v>2295000</v>
      </c>
      <c r="G29" s="9">
        <f t="shared" si="9"/>
        <v>405000</v>
      </c>
    </row>
    <row r="30" spans="2:9">
      <c r="B30" s="20" t="s">
        <v>21</v>
      </c>
      <c r="C30" s="62">
        <v>5</v>
      </c>
      <c r="D30" s="62">
        <v>500000</v>
      </c>
      <c r="E30" s="62">
        <f>+C30*D30</f>
        <v>2500000</v>
      </c>
      <c r="F30" s="10">
        <f t="shared" si="10"/>
        <v>2125000</v>
      </c>
      <c r="G30" s="9">
        <f t="shared" si="9"/>
        <v>375000</v>
      </c>
    </row>
    <row r="31" spans="2:9">
      <c r="B31" s="11" t="s">
        <v>22</v>
      </c>
      <c r="C31" s="13"/>
      <c r="D31" s="13"/>
      <c r="E31" s="13">
        <f>SUM(E29:E30)</f>
        <v>5200000</v>
      </c>
      <c r="F31" s="13">
        <f t="shared" ref="F31:G31" si="11">SUM(F29:F30)</f>
        <v>4420000</v>
      </c>
      <c r="G31" s="13">
        <f t="shared" si="11"/>
        <v>780000</v>
      </c>
    </row>
    <row r="32" spans="2:9" s="47" customFormat="1">
      <c r="B32" s="21" t="s">
        <v>23</v>
      </c>
      <c r="C32" s="19"/>
      <c r="D32" s="19"/>
      <c r="E32" s="19"/>
      <c r="F32" s="19"/>
      <c r="G32" s="19"/>
    </row>
    <row r="33" spans="2:10">
      <c r="B33" s="20" t="s">
        <v>49</v>
      </c>
      <c r="C33" s="45">
        <v>143</v>
      </c>
      <c r="D33" s="64">
        <f>8000*30*3</f>
        <v>720000</v>
      </c>
      <c r="E33" s="45">
        <f>+C33*D33</f>
        <v>102960000</v>
      </c>
      <c r="F33" s="10">
        <f t="shared" ref="F33:F35" si="12">E33*85%</f>
        <v>87516000</v>
      </c>
      <c r="G33" s="9">
        <f>E33-F33</f>
        <v>15444000</v>
      </c>
      <c r="J33" s="48"/>
    </row>
    <row r="34" spans="2:10">
      <c r="B34" s="20" t="s">
        <v>112</v>
      </c>
      <c r="C34" s="45">
        <v>13</v>
      </c>
      <c r="D34" s="45">
        <f>((600000+50000+100000)+(750000*15%)+(750000*10%)+(750000*6%)+(750000*2%))*12</f>
        <v>11970000</v>
      </c>
      <c r="E34" s="45">
        <f>+C34*D34</f>
        <v>155610000</v>
      </c>
      <c r="F34" s="10">
        <f t="shared" si="12"/>
        <v>132268500</v>
      </c>
      <c r="G34" s="9">
        <f>E34-F34</f>
        <v>23341500</v>
      </c>
      <c r="J34" s="48"/>
    </row>
    <row r="35" spans="2:10">
      <c r="B35" s="20" t="s">
        <v>72</v>
      </c>
      <c r="C35" s="45">
        <v>2</v>
      </c>
      <c r="D35" s="65">
        <v>3000000</v>
      </c>
      <c r="E35" s="45">
        <f>+C35*D35</f>
        <v>6000000</v>
      </c>
      <c r="F35" s="10">
        <f t="shared" si="12"/>
        <v>5100000</v>
      </c>
      <c r="G35" s="9">
        <f>E35-F35</f>
        <v>900000</v>
      </c>
      <c r="J35" s="48"/>
    </row>
    <row r="36" spans="2:10">
      <c r="B36" s="11" t="s">
        <v>24</v>
      </c>
      <c r="C36" s="13"/>
      <c r="D36" s="13"/>
      <c r="E36" s="13">
        <f>SUM(E33:E35)</f>
        <v>264570000</v>
      </c>
      <c r="F36" s="13">
        <f>SUM(F33:F35)</f>
        <v>224884500</v>
      </c>
      <c r="G36" s="13">
        <f t="shared" ref="G36" si="13">SUM(G33:G35)</f>
        <v>39685500</v>
      </c>
    </row>
    <row r="37" spans="2:10">
      <c r="B37" s="23" t="s">
        <v>25</v>
      </c>
      <c r="C37" s="24"/>
      <c r="D37" s="24"/>
      <c r="E37" s="24">
        <f>E13+E36+E31+E27+E17</f>
        <v>374178000</v>
      </c>
      <c r="F37" s="24">
        <f t="shared" ref="F37:G37" si="14">F13+F36+F31+F27+F17</f>
        <v>318051300</v>
      </c>
      <c r="G37" s="24">
        <f t="shared" si="14"/>
        <v>56126700</v>
      </c>
    </row>
    <row r="38" spans="2:10">
      <c r="B38" s="14" t="s">
        <v>26</v>
      </c>
      <c r="C38" s="28"/>
      <c r="D38" s="28"/>
      <c r="E38" s="28"/>
      <c r="F38" s="29"/>
      <c r="G38" s="29"/>
    </row>
    <row r="39" spans="2:10" ht="25.5">
      <c r="B39" s="25" t="s">
        <v>73</v>
      </c>
      <c r="C39" s="38">
        <v>12</v>
      </c>
      <c r="D39" s="38">
        <v>800000</v>
      </c>
      <c r="E39" s="38">
        <f>C39*D39</f>
        <v>9600000</v>
      </c>
      <c r="F39" s="59">
        <f t="shared" ref="F39:F48" si="15">E39*85%</f>
        <v>8160000</v>
      </c>
      <c r="G39" s="26">
        <f>E39-F39</f>
        <v>1440000</v>
      </c>
    </row>
    <row r="40" spans="2:10">
      <c r="B40" s="25" t="s">
        <v>74</v>
      </c>
      <c r="C40" s="38">
        <v>10</v>
      </c>
      <c r="D40" s="38">
        <f>(14000+5000+20000+20000)</f>
        <v>59000</v>
      </c>
      <c r="E40" s="38">
        <f>C40*D40</f>
        <v>590000</v>
      </c>
      <c r="F40" s="59">
        <f t="shared" si="15"/>
        <v>501500</v>
      </c>
      <c r="G40" s="26">
        <f t="shared" ref="G40:G48" si="16">E40-F40</f>
        <v>88500</v>
      </c>
    </row>
    <row r="41" spans="2:10">
      <c r="B41" s="25" t="s">
        <v>75</v>
      </c>
      <c r="C41" s="38">
        <v>10</v>
      </c>
      <c r="D41" s="38">
        <v>300000</v>
      </c>
      <c r="E41" s="38">
        <f>C41*D41</f>
        <v>3000000</v>
      </c>
      <c r="F41" s="59">
        <f t="shared" si="15"/>
        <v>2550000</v>
      </c>
      <c r="G41" s="26">
        <f t="shared" si="16"/>
        <v>450000</v>
      </c>
    </row>
    <row r="42" spans="2:10" ht="25.5">
      <c r="B42" s="25" t="s">
        <v>76</v>
      </c>
      <c r="C42" s="38">
        <v>1</v>
      </c>
      <c r="D42" s="38">
        <f>(D40*3)+(D41*2)</f>
        <v>777000</v>
      </c>
      <c r="E42" s="38">
        <f t="shared" ref="E42:E48" si="17">C42*D42</f>
        <v>777000</v>
      </c>
      <c r="F42" s="59">
        <f t="shared" si="15"/>
        <v>660450</v>
      </c>
      <c r="G42" s="26">
        <f t="shared" si="16"/>
        <v>116550</v>
      </c>
    </row>
    <row r="43" spans="2:10">
      <c r="B43" s="25" t="s">
        <v>77</v>
      </c>
      <c r="C43" s="38">
        <v>2</v>
      </c>
      <c r="D43" s="38">
        <f>20000+25000+20000</f>
        <v>65000</v>
      </c>
      <c r="E43" s="38">
        <f t="shared" si="17"/>
        <v>130000</v>
      </c>
      <c r="F43" s="59">
        <f t="shared" si="15"/>
        <v>110500</v>
      </c>
      <c r="G43" s="26">
        <f t="shared" si="16"/>
        <v>19500</v>
      </c>
    </row>
    <row r="44" spans="2:10">
      <c r="B44" s="25" t="s">
        <v>78</v>
      </c>
      <c r="C44" s="38">
        <v>3</v>
      </c>
      <c r="D44" s="38">
        <v>282500</v>
      </c>
      <c r="E44" s="38">
        <f t="shared" si="17"/>
        <v>847500</v>
      </c>
      <c r="F44" s="59">
        <f t="shared" si="15"/>
        <v>720375</v>
      </c>
      <c r="G44" s="26">
        <f t="shared" si="16"/>
        <v>127125</v>
      </c>
    </row>
    <row r="45" spans="2:10" ht="25.5">
      <c r="B45" s="25" t="s">
        <v>79</v>
      </c>
      <c r="C45" s="38">
        <v>2</v>
      </c>
      <c r="D45" s="38">
        <v>200000</v>
      </c>
      <c r="E45" s="38">
        <f t="shared" si="17"/>
        <v>400000</v>
      </c>
      <c r="F45" s="59">
        <f t="shared" si="15"/>
        <v>340000</v>
      </c>
      <c r="G45" s="26">
        <f t="shared" si="16"/>
        <v>60000</v>
      </c>
    </row>
    <row r="46" spans="2:10" ht="25.5">
      <c r="B46" s="25" t="s">
        <v>80</v>
      </c>
      <c r="C46" s="38">
        <v>3</v>
      </c>
      <c r="D46" s="38">
        <v>350000</v>
      </c>
      <c r="E46" s="38">
        <f t="shared" si="17"/>
        <v>1050000</v>
      </c>
      <c r="F46" s="59">
        <f t="shared" si="15"/>
        <v>892500</v>
      </c>
      <c r="G46" s="26">
        <f t="shared" si="16"/>
        <v>157500</v>
      </c>
    </row>
    <row r="47" spans="2:10">
      <c r="B47" s="17" t="s">
        <v>81</v>
      </c>
      <c r="C47" s="38">
        <v>2</v>
      </c>
      <c r="D47" s="38">
        <v>59000</v>
      </c>
      <c r="E47" s="38">
        <f t="shared" si="17"/>
        <v>118000</v>
      </c>
      <c r="F47" s="59">
        <f t="shared" si="15"/>
        <v>100300</v>
      </c>
      <c r="G47" s="26">
        <f t="shared" si="16"/>
        <v>17700</v>
      </c>
    </row>
    <row r="48" spans="2:10">
      <c r="B48" s="17" t="s">
        <v>82</v>
      </c>
      <c r="C48" s="38">
        <v>3</v>
      </c>
      <c r="D48" s="38">
        <v>300000</v>
      </c>
      <c r="E48" s="38">
        <f t="shared" si="17"/>
        <v>900000</v>
      </c>
      <c r="F48" s="59">
        <f t="shared" si="15"/>
        <v>765000</v>
      </c>
      <c r="G48" s="26">
        <f t="shared" si="16"/>
        <v>135000</v>
      </c>
    </row>
    <row r="49" spans="2:10">
      <c r="B49" s="11" t="s">
        <v>27</v>
      </c>
      <c r="C49" s="27"/>
      <c r="D49" s="27"/>
      <c r="E49" s="27">
        <f>SUM(E39:E48)</f>
        <v>17412500</v>
      </c>
      <c r="F49" s="27">
        <f t="shared" ref="F49:G49" si="18">SUM(F39:F48)</f>
        <v>14800625</v>
      </c>
      <c r="G49" s="27">
        <f t="shared" si="18"/>
        <v>2611875</v>
      </c>
    </row>
    <row r="50" spans="2:10" s="47" customFormat="1">
      <c r="B50" s="49" t="s">
        <v>28</v>
      </c>
      <c r="C50" s="28"/>
      <c r="D50" s="28"/>
      <c r="E50" s="28"/>
      <c r="F50" s="28"/>
      <c r="G50" s="28"/>
    </row>
    <row r="51" spans="2:10">
      <c r="B51" s="25" t="s">
        <v>83</v>
      </c>
      <c r="C51" s="38">
        <v>50</v>
      </c>
      <c r="D51" s="38">
        <f>720000*4</f>
        <v>2880000</v>
      </c>
      <c r="E51" s="38">
        <f>C51*D51</f>
        <v>144000000</v>
      </c>
      <c r="F51" s="59">
        <f t="shared" ref="F51:F53" si="19">E51*85%</f>
        <v>122400000</v>
      </c>
      <c r="G51" s="26">
        <f t="shared" ref="G51:G53" si="20">E51-F51</f>
        <v>21600000</v>
      </c>
    </row>
    <row r="52" spans="2:10">
      <c r="B52" s="25" t="s">
        <v>53</v>
      </c>
      <c r="C52" s="38">
        <v>50</v>
      </c>
      <c r="D52" s="38">
        <v>51000</v>
      </c>
      <c r="E52" s="38">
        <f>D52*C52</f>
        <v>2550000</v>
      </c>
      <c r="F52" s="59">
        <f t="shared" si="19"/>
        <v>2167500</v>
      </c>
      <c r="G52" s="26">
        <f t="shared" si="20"/>
        <v>382500</v>
      </c>
    </row>
    <row r="53" spans="2:10">
      <c r="B53" s="25" t="s">
        <v>54</v>
      </c>
      <c r="C53" s="38">
        <v>2</v>
      </c>
      <c r="D53" s="38">
        <v>4000000</v>
      </c>
      <c r="E53" s="38">
        <f>D53*C53</f>
        <v>8000000</v>
      </c>
      <c r="F53" s="66">
        <f t="shared" si="19"/>
        <v>6800000</v>
      </c>
      <c r="G53" s="26">
        <f t="shared" si="20"/>
        <v>1200000</v>
      </c>
    </row>
    <row r="54" spans="2:10">
      <c r="B54" s="11" t="s">
        <v>29</v>
      </c>
      <c r="C54" s="27"/>
      <c r="D54" s="27"/>
      <c r="E54" s="27">
        <f>SUM(E51:E53)</f>
        <v>154550000</v>
      </c>
      <c r="F54" s="27">
        <f t="shared" ref="F54" si="21">SUM(F51:F53)</f>
        <v>131367500</v>
      </c>
      <c r="G54" s="27">
        <f>SUM(G51:G53)</f>
        <v>23182500</v>
      </c>
    </row>
    <row r="55" spans="2:10">
      <c r="B55" s="14" t="s">
        <v>55</v>
      </c>
      <c r="C55" s="28"/>
      <c r="D55" s="28"/>
      <c r="E55" s="28"/>
      <c r="F55" s="29"/>
      <c r="G55" s="29"/>
    </row>
    <row r="56" spans="2:10" ht="25.5">
      <c r="B56" s="20" t="s">
        <v>50</v>
      </c>
      <c r="C56" s="32">
        <f>3*5</f>
        <v>15</v>
      </c>
      <c r="D56" s="32">
        <v>60000</v>
      </c>
      <c r="E56" s="32">
        <f t="shared" ref="E56:E61" si="22">C56*D56</f>
        <v>900000</v>
      </c>
      <c r="F56" s="22">
        <f t="shared" ref="F56:F61" si="23">E56*85%</f>
        <v>765000</v>
      </c>
      <c r="G56" s="30">
        <f t="shared" ref="G56:G61" si="24">E56-F56</f>
        <v>135000</v>
      </c>
    </row>
    <row r="57" spans="2:10">
      <c r="B57" s="20" t="s">
        <v>30</v>
      </c>
      <c r="C57" s="32">
        <v>5</v>
      </c>
      <c r="D57" s="32">
        <v>500000</v>
      </c>
      <c r="E57" s="32">
        <f t="shared" si="22"/>
        <v>2500000</v>
      </c>
      <c r="F57" s="22">
        <f t="shared" si="23"/>
        <v>2125000</v>
      </c>
      <c r="G57" s="30">
        <f t="shared" si="24"/>
        <v>375000</v>
      </c>
    </row>
    <row r="58" spans="2:10" s="46" customFormat="1" ht="38.25">
      <c r="B58" s="31" t="s">
        <v>56</v>
      </c>
      <c r="C58" s="32">
        <v>28</v>
      </c>
      <c r="D58" s="32">
        <v>600000</v>
      </c>
      <c r="E58" s="32">
        <f t="shared" si="22"/>
        <v>16800000</v>
      </c>
      <c r="F58" s="22">
        <f t="shared" si="23"/>
        <v>14280000</v>
      </c>
      <c r="G58" s="30">
        <f t="shared" si="24"/>
        <v>2520000</v>
      </c>
    </row>
    <row r="59" spans="2:10" s="46" customFormat="1" ht="38.25">
      <c r="B59" s="31" t="s">
        <v>57</v>
      </c>
      <c r="C59" s="32">
        <v>6</v>
      </c>
      <c r="D59" s="32">
        <v>1500000</v>
      </c>
      <c r="E59" s="32">
        <f t="shared" si="22"/>
        <v>9000000</v>
      </c>
      <c r="F59" s="22">
        <f t="shared" si="23"/>
        <v>7650000</v>
      </c>
      <c r="G59" s="30">
        <f t="shared" si="24"/>
        <v>1350000</v>
      </c>
    </row>
    <row r="60" spans="2:10" s="46" customFormat="1">
      <c r="B60" s="44" t="s">
        <v>120</v>
      </c>
      <c r="C60" s="32">
        <v>1</v>
      </c>
      <c r="D60" s="32">
        <v>12000000</v>
      </c>
      <c r="E60" s="32">
        <f t="shared" si="22"/>
        <v>12000000</v>
      </c>
      <c r="F60" s="60">
        <f t="shared" si="23"/>
        <v>10200000</v>
      </c>
      <c r="G60" s="32">
        <f t="shared" si="24"/>
        <v>1800000</v>
      </c>
    </row>
    <row r="61" spans="2:10" ht="25.5">
      <c r="B61" s="44" t="s">
        <v>119</v>
      </c>
      <c r="C61" s="32">
        <v>3</v>
      </c>
      <c r="D61" s="32">
        <v>10000000</v>
      </c>
      <c r="E61" s="32">
        <f t="shared" si="22"/>
        <v>30000000</v>
      </c>
      <c r="F61" s="60">
        <f t="shared" si="23"/>
        <v>25500000</v>
      </c>
      <c r="G61" s="32">
        <f t="shared" si="24"/>
        <v>4500000</v>
      </c>
      <c r="I61" s="53"/>
    </row>
    <row r="62" spans="2:10">
      <c r="B62" s="11" t="s">
        <v>31</v>
      </c>
      <c r="C62" s="33"/>
      <c r="D62" s="33"/>
      <c r="E62" s="33">
        <f>SUM(E56:E61)</f>
        <v>71200000</v>
      </c>
      <c r="F62" s="33">
        <f t="shared" ref="F62:G62" si="25">SUM(F56:F61)</f>
        <v>60520000</v>
      </c>
      <c r="G62" s="33">
        <f t="shared" si="25"/>
        <v>10680000</v>
      </c>
      <c r="I62" s="53"/>
    </row>
    <row r="63" spans="2:10">
      <c r="B63" s="23" t="s">
        <v>32</v>
      </c>
      <c r="C63" s="34"/>
      <c r="D63" s="34"/>
      <c r="E63" s="34">
        <f>E62+E54+E49</f>
        <v>243162500</v>
      </c>
      <c r="F63" s="34">
        <f t="shared" ref="F63:G63" si="26">F62+F54+F49</f>
        <v>206688125</v>
      </c>
      <c r="G63" s="34">
        <f t="shared" si="26"/>
        <v>36474375</v>
      </c>
    </row>
    <row r="64" spans="2:10" ht="23.45" customHeight="1">
      <c r="B64" s="5" t="s">
        <v>33</v>
      </c>
      <c r="C64" s="62"/>
      <c r="D64" s="62"/>
      <c r="E64" s="62"/>
      <c r="F64" s="10"/>
      <c r="G64" s="9"/>
      <c r="J64" s="50"/>
    </row>
    <row r="65" spans="1:9">
      <c r="B65" s="35" t="s">
        <v>51</v>
      </c>
      <c r="C65" s="45">
        <v>15</v>
      </c>
      <c r="D65" s="45">
        <f>((600000+50000+100000)+(750000*15%)+(750000*10%)+(750000*6%)+(750000*2%))*12</f>
        <v>11970000</v>
      </c>
      <c r="E65" s="45">
        <f>+C65*D65</f>
        <v>179550000</v>
      </c>
      <c r="F65" s="10">
        <f t="shared" ref="F65:F66" si="27">E65*85%</f>
        <v>152617500</v>
      </c>
      <c r="G65" s="9">
        <f t="shared" ref="G65:G66" si="28">E65-F65</f>
        <v>26932500</v>
      </c>
    </row>
    <row r="66" spans="1:9">
      <c r="B66" s="35" t="s">
        <v>44</v>
      </c>
      <c r="C66" s="45">
        <v>4</v>
      </c>
      <c r="D66" s="45">
        <f>((950000+100000+150000)+(1200000*15%)+(1200000*10%)+(1200000*6%)+(1200000*2%))*12</f>
        <v>19152000</v>
      </c>
      <c r="E66" s="45">
        <f>+C66*D66</f>
        <v>76608000</v>
      </c>
      <c r="F66" s="10">
        <f t="shared" si="27"/>
        <v>65116800</v>
      </c>
      <c r="G66" s="9">
        <f t="shared" si="28"/>
        <v>11491200</v>
      </c>
    </row>
    <row r="67" spans="1:9">
      <c r="B67" s="23" t="s">
        <v>34</v>
      </c>
      <c r="C67" s="24"/>
      <c r="D67" s="24"/>
      <c r="E67" s="24">
        <f>SUM(E64:E66)</f>
        <v>256158000</v>
      </c>
      <c r="F67" s="24">
        <f t="shared" ref="F67:G67" si="29">SUM(F64:F66)</f>
        <v>217734300</v>
      </c>
      <c r="G67" s="24">
        <f t="shared" si="29"/>
        <v>38423700</v>
      </c>
    </row>
    <row r="68" spans="1:9">
      <c r="B68" s="5" t="s">
        <v>35</v>
      </c>
      <c r="C68" s="62"/>
      <c r="D68" s="62"/>
      <c r="E68" s="62"/>
      <c r="F68" s="10"/>
      <c r="G68" s="9"/>
    </row>
    <row r="69" spans="1:9">
      <c r="B69" s="20" t="s">
        <v>36</v>
      </c>
      <c r="C69" s="62">
        <v>1</v>
      </c>
      <c r="D69" s="62">
        <v>1500000</v>
      </c>
      <c r="E69" s="62">
        <f>+C69*D69</f>
        <v>1500000</v>
      </c>
      <c r="F69" s="10">
        <f t="shared" ref="F69:F72" si="30">E69*85%</f>
        <v>1275000</v>
      </c>
      <c r="G69" s="9">
        <f t="shared" ref="G69:G73" si="31">E69-F69</f>
        <v>225000</v>
      </c>
    </row>
    <row r="70" spans="1:9">
      <c r="B70" s="20" t="s">
        <v>37</v>
      </c>
      <c r="C70" s="63">
        <v>12</v>
      </c>
      <c r="D70" s="62">
        <v>100000</v>
      </c>
      <c r="E70" s="62">
        <f>+C70*D70</f>
        <v>1200000</v>
      </c>
      <c r="F70" s="10">
        <f t="shared" si="30"/>
        <v>1020000</v>
      </c>
      <c r="G70" s="9">
        <f t="shared" si="31"/>
        <v>180000</v>
      </c>
    </row>
    <row r="71" spans="1:9">
      <c r="B71" s="20" t="s">
        <v>45</v>
      </c>
      <c r="C71" s="62">
        <v>5</v>
      </c>
      <c r="D71" s="62">
        <v>1500000</v>
      </c>
      <c r="E71" s="62">
        <f>+C71*D71</f>
        <v>7500000</v>
      </c>
      <c r="F71" s="10">
        <f t="shared" si="30"/>
        <v>6375000</v>
      </c>
      <c r="G71" s="9">
        <f t="shared" si="31"/>
        <v>1125000</v>
      </c>
    </row>
    <row r="72" spans="1:9">
      <c r="B72" s="20" t="s">
        <v>114</v>
      </c>
      <c r="C72" s="62">
        <v>12</v>
      </c>
      <c r="D72" s="62">
        <v>1000000</v>
      </c>
      <c r="E72" s="62">
        <f>+C72*D72</f>
        <v>12000000</v>
      </c>
      <c r="F72" s="10">
        <f t="shared" si="30"/>
        <v>10200000</v>
      </c>
      <c r="G72" s="9"/>
      <c r="I72" s="53"/>
    </row>
    <row r="73" spans="1:9">
      <c r="B73" s="23" t="s">
        <v>38</v>
      </c>
      <c r="C73" s="24">
        <v>12</v>
      </c>
      <c r="D73" s="24"/>
      <c r="E73" s="24">
        <f>SUM(E69:E71)</f>
        <v>10200000</v>
      </c>
      <c r="F73" s="24">
        <f>SUM(F69:F71)</f>
        <v>8670000</v>
      </c>
      <c r="G73" s="24">
        <f t="shared" si="31"/>
        <v>1530000</v>
      </c>
    </row>
    <row r="74" spans="1:9">
      <c r="B74" s="36" t="s">
        <v>39</v>
      </c>
      <c r="C74" s="61"/>
      <c r="D74" s="61"/>
      <c r="E74" s="61"/>
      <c r="F74" s="7"/>
      <c r="G74" s="37"/>
    </row>
    <row r="75" spans="1:9" ht="25.5">
      <c r="B75" s="20" t="s">
        <v>52</v>
      </c>
      <c r="C75" s="45">
        <v>2</v>
      </c>
      <c r="D75" s="45">
        <v>3000000</v>
      </c>
      <c r="E75" s="45">
        <f>+C75*D75</f>
        <v>6000000</v>
      </c>
      <c r="F75" s="10">
        <f t="shared" ref="F75" si="32">E75*85%</f>
        <v>5100000</v>
      </c>
      <c r="G75" s="9">
        <f>E75-F75</f>
        <v>900000</v>
      </c>
    </row>
    <row r="76" spans="1:9" ht="15.75" thickBot="1">
      <c r="B76" s="71" t="s">
        <v>40</v>
      </c>
      <c r="C76" s="72"/>
      <c r="D76" s="72"/>
      <c r="E76" s="72">
        <f>SUM(E75:E75)</f>
        <v>6000000</v>
      </c>
      <c r="F76" s="72">
        <f>SUM(F75:F75)</f>
        <v>5100000</v>
      </c>
      <c r="G76" s="72">
        <f>SUM(G75:G75)</f>
        <v>900000</v>
      </c>
    </row>
    <row r="77" spans="1:9">
      <c r="B77" s="68" t="s">
        <v>41</v>
      </c>
      <c r="C77" s="69"/>
      <c r="D77" s="69"/>
      <c r="E77" s="69">
        <f>E76+E73+E67+E63+E37</f>
        <v>889698500</v>
      </c>
      <c r="F77" s="70">
        <f>F76+F73+F67+F63+F37</f>
        <v>756243725</v>
      </c>
      <c r="G77" s="69">
        <f>G76+G73+G67+G63+G37</f>
        <v>133454775</v>
      </c>
    </row>
    <row r="78" spans="1:9">
      <c r="A78" s="46"/>
      <c r="B78" s="73" t="s">
        <v>121</v>
      </c>
      <c r="C78" s="74"/>
      <c r="D78" s="74"/>
      <c r="E78" s="74">
        <f>E77/2400</f>
        <v>370707.70833333331</v>
      </c>
      <c r="F78" s="74">
        <f t="shared" ref="F78:G78" si="33">F77/2400</f>
        <v>315101.55208333331</v>
      </c>
      <c r="G78" s="74">
        <f t="shared" si="33"/>
        <v>55606.15625</v>
      </c>
    </row>
    <row r="79" spans="1:9">
      <c r="B79" s="73" t="s">
        <v>122</v>
      </c>
      <c r="C79" s="67"/>
      <c r="D79" s="67"/>
      <c r="E79" s="75">
        <f>E77/2200</f>
        <v>404408.40909090912</v>
      </c>
      <c r="F79" s="75">
        <f t="shared" ref="F79:G79" si="34">F77/2200</f>
        <v>343747.14772727271</v>
      </c>
      <c r="G79" s="75">
        <f t="shared" si="34"/>
        <v>60661.26136363636</v>
      </c>
    </row>
    <row r="80" spans="1:9">
      <c r="B80" s="47" t="s">
        <v>64</v>
      </c>
      <c r="G80" s="52"/>
    </row>
    <row r="81" spans="2:8">
      <c r="B81" s="85" t="s">
        <v>58</v>
      </c>
      <c r="C81" s="85"/>
      <c r="D81" s="85"/>
      <c r="E81" s="85"/>
      <c r="F81" s="85"/>
      <c r="G81" s="85"/>
      <c r="H81" s="53"/>
    </row>
    <row r="82" spans="2:8" ht="25.5" customHeight="1">
      <c r="B82" s="86" t="s">
        <v>59</v>
      </c>
      <c r="C82" s="86"/>
      <c r="D82" s="86"/>
      <c r="E82" s="86"/>
      <c r="F82" s="86"/>
      <c r="G82" s="86"/>
      <c r="H82" s="53"/>
    </row>
    <row r="83" spans="2:8">
      <c r="B83" s="85" t="s">
        <v>60</v>
      </c>
      <c r="C83" s="85"/>
      <c r="D83" s="85"/>
      <c r="E83" s="85"/>
      <c r="F83" s="85"/>
      <c r="G83" s="85"/>
      <c r="H83" s="53"/>
    </row>
    <row r="84" spans="2:8">
      <c r="B84" s="85" t="s">
        <v>61</v>
      </c>
      <c r="C84" s="85"/>
      <c r="D84" s="85"/>
      <c r="E84" s="85"/>
      <c r="F84" s="85"/>
      <c r="G84" s="85"/>
      <c r="H84" s="53"/>
    </row>
    <row r="85" spans="2:8">
      <c r="B85" s="54" t="s">
        <v>62</v>
      </c>
      <c r="C85" s="54"/>
      <c r="D85" s="54"/>
      <c r="E85" s="54"/>
      <c r="F85" s="55"/>
      <c r="G85" s="54"/>
      <c r="H85" s="53"/>
    </row>
    <row r="86" spans="2:8">
      <c r="B86" s="54" t="s">
        <v>63</v>
      </c>
      <c r="C86" s="54"/>
      <c r="D86" s="54"/>
      <c r="E86" s="54"/>
      <c r="F86" s="55"/>
      <c r="G86" s="54"/>
      <c r="H86" s="53"/>
    </row>
    <row r="87" spans="2:8">
      <c r="B87" s="54"/>
      <c r="C87" s="54"/>
      <c r="D87" s="54"/>
      <c r="E87" s="54"/>
      <c r="F87" s="55"/>
      <c r="G87" s="54"/>
      <c r="H87" s="53"/>
    </row>
    <row r="88" spans="2:8">
      <c r="B88" s="54" t="s">
        <v>86</v>
      </c>
      <c r="C88" s="54"/>
      <c r="D88" s="54"/>
      <c r="E88" s="54"/>
      <c r="F88" s="55"/>
      <c r="G88" s="54"/>
      <c r="H88" s="53"/>
    </row>
    <row r="89" spans="2:8">
      <c r="B89" s="78" t="s">
        <v>87</v>
      </c>
      <c r="C89" s="78"/>
      <c r="D89" s="78"/>
      <c r="E89" s="78"/>
      <c r="F89" s="78"/>
      <c r="G89" s="78"/>
      <c r="H89" s="53"/>
    </row>
    <row r="90" spans="2:8">
      <c r="B90" s="54" t="s">
        <v>88</v>
      </c>
      <c r="C90" s="54"/>
      <c r="D90" s="54"/>
      <c r="E90" s="54"/>
      <c r="F90" s="56"/>
      <c r="G90" s="54"/>
      <c r="H90" s="53"/>
    </row>
    <row r="91" spans="2:8">
      <c r="B91" s="54" t="s">
        <v>89</v>
      </c>
      <c r="C91" s="54"/>
      <c r="D91" s="54"/>
      <c r="E91" s="54"/>
      <c r="F91" s="56"/>
      <c r="G91" s="54"/>
      <c r="H91" s="53"/>
    </row>
    <row r="92" spans="2:8">
      <c r="B92" s="54" t="s">
        <v>90</v>
      </c>
      <c r="C92" s="54"/>
      <c r="D92" s="54"/>
      <c r="E92" s="54"/>
      <c r="F92" s="56"/>
      <c r="G92" s="54"/>
      <c r="H92" s="53"/>
    </row>
    <row r="93" spans="2:8">
      <c r="B93" s="54"/>
      <c r="C93" s="54"/>
      <c r="D93" s="54"/>
      <c r="E93" s="54"/>
      <c r="F93" s="56"/>
      <c r="G93" s="54"/>
      <c r="H93" s="53"/>
    </row>
    <row r="94" spans="2:8">
      <c r="B94" s="78" t="s">
        <v>91</v>
      </c>
      <c r="C94" s="78"/>
      <c r="D94" s="78"/>
      <c r="E94" s="78"/>
      <c r="F94" s="78"/>
      <c r="G94" s="78"/>
      <c r="H94" s="53"/>
    </row>
    <row r="95" spans="2:8">
      <c r="B95" s="54" t="s">
        <v>92</v>
      </c>
      <c r="C95" s="54"/>
      <c r="D95" s="54"/>
      <c r="E95" s="54"/>
      <c r="F95" s="56"/>
      <c r="G95" s="54"/>
      <c r="H95" s="53"/>
    </row>
    <row r="96" spans="2:8">
      <c r="B96" s="54" t="s">
        <v>93</v>
      </c>
      <c r="C96" s="54"/>
      <c r="D96" s="54"/>
      <c r="E96" s="54"/>
      <c r="F96" s="56"/>
      <c r="G96" s="54"/>
      <c r="H96" s="53"/>
    </row>
    <row r="97" spans="2:8">
      <c r="B97" s="54" t="s">
        <v>94</v>
      </c>
      <c r="C97" s="54"/>
      <c r="D97" s="54"/>
      <c r="E97" s="54"/>
      <c r="F97" s="56"/>
      <c r="G97" s="54"/>
      <c r="H97" s="53"/>
    </row>
    <row r="98" spans="2:8">
      <c r="B98" s="54" t="s">
        <v>95</v>
      </c>
      <c r="C98" s="54"/>
      <c r="D98" s="54"/>
      <c r="E98" s="54"/>
      <c r="F98" s="56"/>
      <c r="G98" s="54"/>
      <c r="H98" s="53"/>
    </row>
    <row r="99" spans="2:8">
      <c r="B99" s="54" t="s">
        <v>109</v>
      </c>
      <c r="C99" s="54"/>
      <c r="D99" s="54"/>
      <c r="E99" s="54"/>
      <c r="F99" s="56"/>
      <c r="G99" s="54"/>
      <c r="H99" s="53"/>
    </row>
    <row r="100" spans="2:8">
      <c r="B100" s="54" t="s">
        <v>110</v>
      </c>
      <c r="C100" s="54"/>
      <c r="D100" s="54"/>
      <c r="E100" s="54"/>
      <c r="F100" s="56"/>
      <c r="G100" s="54"/>
      <c r="H100" s="53"/>
    </row>
    <row r="101" spans="2:8">
      <c r="B101" s="54" t="s">
        <v>113</v>
      </c>
      <c r="C101" s="54"/>
      <c r="D101" s="54"/>
      <c r="E101" s="54"/>
      <c r="F101" s="56"/>
      <c r="G101" s="54"/>
      <c r="H101" s="53"/>
    </row>
    <row r="102" spans="2:8">
      <c r="B102" s="54" t="s">
        <v>96</v>
      </c>
      <c r="C102" s="54"/>
      <c r="D102" s="54"/>
      <c r="E102" s="54"/>
      <c r="F102" s="56"/>
      <c r="G102" s="54"/>
      <c r="H102" s="53"/>
    </row>
    <row r="103" spans="2:8">
      <c r="B103" s="54"/>
      <c r="C103" s="54"/>
      <c r="D103" s="54"/>
      <c r="E103" s="54"/>
      <c r="F103" s="56"/>
      <c r="G103" s="54"/>
      <c r="H103" s="53"/>
    </row>
    <row r="104" spans="2:8">
      <c r="B104" s="78" t="s">
        <v>97</v>
      </c>
      <c r="C104" s="78"/>
      <c r="D104" s="78"/>
      <c r="E104" s="78"/>
      <c r="F104" s="78"/>
      <c r="G104" s="78"/>
      <c r="H104" s="53"/>
    </row>
    <row r="105" spans="2:8">
      <c r="B105" s="54" t="s">
        <v>98</v>
      </c>
      <c r="C105" s="54"/>
      <c r="D105" s="54"/>
      <c r="E105" s="54"/>
      <c r="F105" s="56"/>
      <c r="G105" s="54"/>
      <c r="H105" s="53"/>
    </row>
    <row r="106" spans="2:8">
      <c r="B106" s="54" t="s">
        <v>99</v>
      </c>
      <c r="C106" s="54"/>
      <c r="D106" s="54"/>
      <c r="E106" s="54"/>
      <c r="F106" s="56"/>
      <c r="G106" s="54"/>
      <c r="H106" s="53"/>
    </row>
    <row r="107" spans="2:8">
      <c r="B107" s="54" t="s">
        <v>100</v>
      </c>
      <c r="C107" s="54"/>
      <c r="D107" s="54"/>
      <c r="E107" s="54"/>
      <c r="F107" s="56"/>
      <c r="G107" s="54"/>
      <c r="H107" s="53"/>
    </row>
    <row r="108" spans="2:8">
      <c r="B108" s="54"/>
      <c r="C108" s="54"/>
      <c r="D108" s="54"/>
      <c r="E108" s="54"/>
      <c r="F108" s="56"/>
      <c r="G108" s="54"/>
      <c r="H108" s="53"/>
    </row>
    <row r="109" spans="2:8">
      <c r="B109" s="78" t="s">
        <v>101</v>
      </c>
      <c r="C109" s="78"/>
      <c r="D109" s="78"/>
      <c r="E109" s="78"/>
      <c r="F109" s="78"/>
      <c r="G109" s="78"/>
      <c r="H109" s="53"/>
    </row>
    <row r="110" spans="2:8">
      <c r="B110" s="54" t="s">
        <v>102</v>
      </c>
      <c r="C110" s="54"/>
      <c r="D110" s="54"/>
      <c r="E110" s="54"/>
      <c r="F110" s="56"/>
      <c r="G110" s="54"/>
      <c r="H110" s="53"/>
    </row>
    <row r="111" spans="2:8">
      <c r="B111" s="54" t="s">
        <v>103</v>
      </c>
      <c r="C111" s="54"/>
      <c r="D111" s="54"/>
      <c r="E111" s="54"/>
      <c r="F111" s="56"/>
      <c r="G111" s="54"/>
      <c r="H111" s="53"/>
    </row>
    <row r="112" spans="2:8">
      <c r="B112" s="54" t="s">
        <v>111</v>
      </c>
      <c r="C112" s="54"/>
      <c r="D112" s="54"/>
      <c r="E112" s="54"/>
      <c r="F112" s="56"/>
      <c r="G112" s="54"/>
      <c r="H112" s="53"/>
    </row>
    <row r="113" spans="2:8">
      <c r="B113" s="78" t="s">
        <v>104</v>
      </c>
      <c r="C113" s="78"/>
      <c r="D113" s="78"/>
      <c r="E113" s="78"/>
      <c r="F113" s="78"/>
      <c r="G113" s="78"/>
      <c r="H113" s="53"/>
    </row>
    <row r="114" spans="2:8">
      <c r="B114" s="54" t="s">
        <v>105</v>
      </c>
      <c r="C114" s="54"/>
      <c r="D114" s="54"/>
      <c r="E114" s="54"/>
      <c r="F114" s="56"/>
      <c r="G114" s="54"/>
      <c r="H114" s="53"/>
    </row>
    <row r="115" spans="2:8">
      <c r="B115" s="54" t="s">
        <v>106</v>
      </c>
      <c r="C115" s="54"/>
      <c r="D115" s="54"/>
      <c r="E115" s="54"/>
      <c r="F115" s="56"/>
      <c r="G115" s="54"/>
      <c r="H115" s="53"/>
    </row>
    <row r="116" spans="2:8">
      <c r="B116" s="54" t="s">
        <v>107</v>
      </c>
      <c r="C116" s="54"/>
      <c r="D116" s="54"/>
      <c r="E116" s="54"/>
      <c r="F116" s="56"/>
      <c r="G116" s="54"/>
      <c r="H116" s="53"/>
    </row>
    <row r="117" spans="2:8">
      <c r="B117" s="54" t="s">
        <v>108</v>
      </c>
      <c r="C117" s="54"/>
      <c r="D117" s="54"/>
      <c r="E117" s="54"/>
      <c r="F117" s="56"/>
      <c r="G117" s="54"/>
      <c r="H117" s="53"/>
    </row>
    <row r="118" spans="2:8">
      <c r="B118" s="54"/>
      <c r="C118" s="54"/>
      <c r="D118" s="54"/>
      <c r="E118" s="54"/>
      <c r="F118" s="56"/>
      <c r="G118" s="54"/>
      <c r="H118" s="53"/>
    </row>
    <row r="119" spans="2:8">
      <c r="B119" s="54"/>
      <c r="C119" s="54"/>
      <c r="D119" s="54"/>
      <c r="E119" s="54"/>
      <c r="F119" s="56"/>
      <c r="G119" s="54"/>
      <c r="H119" s="53"/>
    </row>
    <row r="120" spans="2:8">
      <c r="B120" s="54"/>
      <c r="C120" s="54"/>
      <c r="D120" s="54"/>
      <c r="E120" s="54"/>
      <c r="F120" s="56"/>
      <c r="G120" s="54"/>
      <c r="H120" s="53"/>
    </row>
    <row r="121" spans="2:8">
      <c r="B121" s="54"/>
      <c r="C121" s="54"/>
      <c r="D121" s="54"/>
      <c r="E121" s="54"/>
      <c r="F121" s="56"/>
      <c r="G121" s="54"/>
      <c r="H121" s="53"/>
    </row>
    <row r="122" spans="2:8">
      <c r="B122" s="54"/>
      <c r="C122" s="54"/>
      <c r="D122" s="54"/>
      <c r="E122" s="54"/>
      <c r="F122" s="56"/>
      <c r="G122" s="54"/>
      <c r="H122" s="53"/>
    </row>
    <row r="123" spans="2:8">
      <c r="B123" s="54"/>
      <c r="C123" s="54"/>
      <c r="D123" s="54"/>
      <c r="E123" s="54"/>
      <c r="F123" s="56"/>
      <c r="G123" s="54"/>
      <c r="H123" s="53"/>
    </row>
    <row r="124" spans="2:8">
      <c r="B124" s="54"/>
      <c r="C124" s="54"/>
      <c r="D124" s="54"/>
      <c r="E124" s="54"/>
      <c r="F124" s="56"/>
      <c r="G124" s="54"/>
      <c r="H124" s="53"/>
    </row>
    <row r="125" spans="2:8">
      <c r="B125" s="54"/>
      <c r="C125" s="54"/>
      <c r="D125" s="54"/>
      <c r="E125" s="54"/>
      <c r="F125" s="56"/>
      <c r="G125" s="54"/>
      <c r="H125" s="53"/>
    </row>
    <row r="126" spans="2:8">
      <c r="B126" s="54"/>
      <c r="C126" s="54"/>
      <c r="D126" s="54"/>
      <c r="E126" s="54"/>
      <c r="F126" s="56"/>
      <c r="G126" s="54"/>
      <c r="H126" s="53"/>
    </row>
    <row r="127" spans="2:8">
      <c r="B127" s="54"/>
      <c r="C127" s="54"/>
      <c r="D127" s="54"/>
      <c r="E127" s="54"/>
      <c r="F127" s="56"/>
      <c r="G127" s="54"/>
      <c r="H127" s="53"/>
    </row>
    <row r="128" spans="2:8">
      <c r="B128" s="54"/>
      <c r="C128" s="54"/>
      <c r="D128" s="54"/>
      <c r="E128" s="54"/>
      <c r="F128" s="56"/>
      <c r="G128" s="54"/>
      <c r="H128" s="53"/>
    </row>
    <row r="129" spans="2:8">
      <c r="B129" s="54"/>
      <c r="C129" s="54"/>
      <c r="D129" s="54"/>
      <c r="E129" s="54"/>
      <c r="F129" s="56"/>
      <c r="G129" s="54"/>
      <c r="H129" s="53"/>
    </row>
    <row r="130" spans="2:8">
      <c r="B130" s="54"/>
      <c r="C130" s="54"/>
      <c r="D130" s="54"/>
      <c r="E130" s="54"/>
      <c r="F130" s="56"/>
      <c r="G130" s="54"/>
      <c r="H130" s="53"/>
    </row>
    <row r="131" spans="2:8">
      <c r="B131" s="54"/>
      <c r="C131" s="54"/>
      <c r="D131" s="54"/>
      <c r="E131" s="54"/>
      <c r="F131" s="56"/>
      <c r="G131" s="54"/>
      <c r="H131" s="53"/>
    </row>
    <row r="132" spans="2:8">
      <c r="B132" s="54"/>
      <c r="C132" s="54"/>
      <c r="D132" s="54"/>
      <c r="E132" s="54"/>
      <c r="F132" s="56"/>
      <c r="G132" s="54"/>
      <c r="H132" s="53"/>
    </row>
    <row r="133" spans="2:8">
      <c r="B133" s="78"/>
      <c r="C133" s="78"/>
      <c r="D133" s="78"/>
      <c r="E133" s="78"/>
      <c r="F133" s="78"/>
      <c r="G133" s="78"/>
      <c r="H133" s="53"/>
    </row>
    <row r="134" spans="2:8">
      <c r="B134" s="54"/>
      <c r="C134" s="54"/>
      <c r="D134" s="54"/>
      <c r="E134" s="54"/>
      <c r="F134" s="56"/>
      <c r="G134" s="54"/>
      <c r="H134" s="53"/>
    </row>
    <row r="135" spans="2:8">
      <c r="B135" s="54"/>
      <c r="C135" s="54"/>
      <c r="D135" s="54"/>
      <c r="E135" s="54"/>
      <c r="F135" s="56"/>
      <c r="G135" s="54"/>
      <c r="H135" s="53"/>
    </row>
    <row r="136" spans="2:8">
      <c r="C136" s="54"/>
      <c r="D136" s="54"/>
      <c r="E136" s="54"/>
      <c r="F136" s="56"/>
      <c r="G136" s="54"/>
      <c r="H136" s="53"/>
    </row>
    <row r="137" spans="2:8">
      <c r="B137" s="54"/>
      <c r="C137" s="54"/>
      <c r="D137" s="54"/>
      <c r="E137" s="54"/>
      <c r="F137" s="56"/>
      <c r="G137" s="54"/>
      <c r="H137" s="53"/>
    </row>
    <row r="138" spans="2:8">
      <c r="B138" s="78"/>
      <c r="C138" s="78"/>
      <c r="D138" s="78"/>
      <c r="E138" s="78"/>
      <c r="F138" s="78"/>
      <c r="G138" s="78"/>
      <c r="H138" s="53"/>
    </row>
    <row r="139" spans="2:8">
      <c r="B139" s="54"/>
      <c r="C139" s="54"/>
      <c r="D139" s="54"/>
      <c r="E139" s="54"/>
      <c r="F139" s="56"/>
      <c r="G139" s="54"/>
      <c r="H139" s="53"/>
    </row>
    <row r="140" spans="2:8">
      <c r="B140" s="54"/>
      <c r="C140" s="54"/>
      <c r="D140" s="54"/>
      <c r="E140" s="54"/>
      <c r="F140" s="56"/>
      <c r="G140" s="54"/>
      <c r="H140" s="53"/>
    </row>
    <row r="141" spans="2:8">
      <c r="B141" s="54"/>
      <c r="C141" s="54"/>
      <c r="D141" s="54"/>
      <c r="E141" s="54"/>
      <c r="F141" s="56"/>
      <c r="G141" s="54"/>
    </row>
    <row r="142" spans="2:8">
      <c r="B142" s="78"/>
      <c r="C142" s="78"/>
      <c r="D142" s="78"/>
      <c r="E142" s="78"/>
      <c r="F142" s="78"/>
      <c r="G142" s="78"/>
      <c r="H142" s="53"/>
    </row>
    <row r="143" spans="2:8">
      <c r="B143" s="54"/>
      <c r="C143" s="54"/>
      <c r="D143" s="54"/>
      <c r="E143" s="54"/>
      <c r="F143" s="56"/>
      <c r="G143" s="54"/>
      <c r="H143" s="53"/>
    </row>
    <row r="144" spans="2:8">
      <c r="B144" s="54"/>
      <c r="C144" s="54"/>
      <c r="D144" s="54"/>
      <c r="E144" s="54"/>
      <c r="F144" s="56"/>
      <c r="G144" s="54"/>
      <c r="H144" s="53"/>
    </row>
    <row r="145" spans="2:8">
      <c r="B145" s="54"/>
      <c r="C145" s="54"/>
      <c r="D145" s="54"/>
      <c r="E145" s="54"/>
      <c r="F145" s="56"/>
      <c r="G145" s="54"/>
      <c r="H145" s="53"/>
    </row>
    <row r="146" spans="2:8">
      <c r="B146" s="54"/>
      <c r="C146" s="54"/>
      <c r="D146" s="54"/>
      <c r="E146" s="54"/>
      <c r="F146" s="56"/>
      <c r="G146" s="54"/>
      <c r="H146" s="53"/>
    </row>
    <row r="147" spans="2:8">
      <c r="B147" s="54"/>
      <c r="C147" s="54"/>
      <c r="D147" s="54"/>
      <c r="E147" s="54"/>
      <c r="F147" s="56"/>
      <c r="G147" s="54"/>
    </row>
    <row r="148" spans="2:8">
      <c r="B148" s="57"/>
      <c r="C148" s="57"/>
      <c r="D148" s="57"/>
      <c r="E148" s="57"/>
      <c r="F148" s="58"/>
      <c r="G148" s="57"/>
    </row>
    <row r="149" spans="2:8">
      <c r="B149" s="57"/>
      <c r="C149" s="57"/>
      <c r="D149" s="57"/>
      <c r="E149" s="57"/>
      <c r="F149" s="58"/>
      <c r="G149" s="57"/>
    </row>
    <row r="150" spans="2:8">
      <c r="B150" s="57"/>
      <c r="C150" s="57"/>
      <c r="D150" s="57"/>
      <c r="E150" s="57"/>
      <c r="F150" s="58"/>
      <c r="G150" s="57"/>
    </row>
    <row r="151" spans="2:8">
      <c r="B151" s="57"/>
      <c r="C151" s="57"/>
      <c r="D151" s="57"/>
      <c r="E151" s="57"/>
      <c r="F151" s="58"/>
      <c r="G151" s="57"/>
    </row>
    <row r="152" spans="2:8">
      <c r="B152" s="57"/>
      <c r="C152" s="57"/>
      <c r="D152" s="57"/>
      <c r="E152" s="57"/>
      <c r="F152" s="58"/>
      <c r="G152" s="57"/>
    </row>
    <row r="153" spans="2:8">
      <c r="B153" s="57"/>
      <c r="C153" s="57"/>
      <c r="D153" s="57"/>
      <c r="E153" s="57"/>
      <c r="F153" s="58"/>
      <c r="G153" s="57"/>
    </row>
    <row r="154" spans="2:8">
      <c r="B154" s="57"/>
      <c r="C154" s="57"/>
      <c r="D154" s="57"/>
      <c r="E154" s="57"/>
      <c r="F154" s="58"/>
      <c r="G154" s="57"/>
    </row>
    <row r="155" spans="2:8">
      <c r="B155" s="57"/>
      <c r="C155" s="57"/>
      <c r="D155" s="57"/>
      <c r="E155" s="57"/>
      <c r="F155" s="58"/>
      <c r="G155" s="57"/>
    </row>
    <row r="156" spans="2:8">
      <c r="B156" s="57"/>
      <c r="C156" s="57"/>
      <c r="D156" s="57"/>
      <c r="E156" s="57"/>
      <c r="F156" s="58"/>
      <c r="G156" s="57"/>
    </row>
    <row r="157" spans="2:8">
      <c r="B157" s="57"/>
      <c r="C157" s="57"/>
      <c r="D157" s="57"/>
      <c r="E157" s="57"/>
      <c r="F157" s="58"/>
      <c r="G157" s="57"/>
    </row>
    <row r="158" spans="2:8">
      <c r="B158" s="57"/>
      <c r="C158" s="57"/>
      <c r="D158" s="57"/>
      <c r="E158" s="57"/>
      <c r="F158" s="58"/>
      <c r="G158" s="57"/>
    </row>
  </sheetData>
  <mergeCells count="17">
    <mergeCell ref="B94:G94"/>
    <mergeCell ref="B104:G104"/>
    <mergeCell ref="B81:G81"/>
    <mergeCell ref="B82:G82"/>
    <mergeCell ref="B83:G83"/>
    <mergeCell ref="B84:G84"/>
    <mergeCell ref="B89:G89"/>
    <mergeCell ref="C1:H1"/>
    <mergeCell ref="C2:H2"/>
    <mergeCell ref="C3:H3"/>
    <mergeCell ref="C4:H4"/>
    <mergeCell ref="C5:H5"/>
    <mergeCell ref="B109:G109"/>
    <mergeCell ref="B113:G113"/>
    <mergeCell ref="B133:G133"/>
    <mergeCell ref="B138:G138"/>
    <mergeCell ref="B142:G14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UD General Budget 2020</vt:lpstr>
      <vt:lpstr>'UD General Budget 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Upendo</dc:creator>
  <cp:lastModifiedBy>Windows User</cp:lastModifiedBy>
  <cp:lastPrinted>2020-01-14T10:44:16Z</cp:lastPrinted>
  <dcterms:created xsi:type="dcterms:W3CDTF">2019-08-23T13:42:17Z</dcterms:created>
  <dcterms:modified xsi:type="dcterms:W3CDTF">2020-04-08T15:54:34Z</dcterms:modified>
</cp:coreProperties>
</file>