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KINGSTON/Garadida/"/>
    </mc:Choice>
  </mc:AlternateContent>
  <xr:revisionPtr revIDLastSave="0" documentId="13_ncr:1_{264AE60E-4EC2-A142-92A3-93F09E444B58}" xr6:coauthVersionLast="36" xr6:coauthVersionMax="36" xr10:uidLastSave="{00000000-0000-0000-0000-000000000000}"/>
  <bookViews>
    <workbookView xWindow="6080" yWindow="1660" windowWidth="25360" windowHeight="22020" xr2:uid="{00000000-000D-0000-FFFF-FFFF00000000}"/>
  </bookViews>
  <sheets>
    <sheet name="Garadidas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3" i="1" l="1"/>
  <c r="G111" i="1" l="1"/>
  <c r="G110" i="1"/>
  <c r="G108" i="1"/>
  <c r="G107" i="1"/>
  <c r="G97" i="1"/>
  <c r="G82" i="1"/>
  <c r="G81" i="1"/>
  <c r="G78" i="1"/>
  <c r="G77" i="1"/>
  <c r="G76" i="1"/>
  <c r="G75" i="1"/>
  <c r="G74" i="1"/>
  <c r="G71" i="1"/>
  <c r="G69" i="1"/>
  <c r="G54" i="1"/>
  <c r="G51" i="1"/>
  <c r="G50" i="1"/>
  <c r="G49" i="1"/>
  <c r="G48" i="1"/>
  <c r="G40" i="1"/>
  <c r="G39" i="1"/>
  <c r="G38" i="1"/>
  <c r="G33" i="1"/>
  <c r="G32" i="1"/>
  <c r="F112" i="1" l="1"/>
  <c r="G112" i="1" s="1"/>
  <c r="F28" i="1"/>
  <c r="G28" i="1" s="1"/>
  <c r="F102" i="1" l="1"/>
  <c r="G102" i="1" s="1"/>
  <c r="F103" i="1"/>
  <c r="G103" i="1" s="1"/>
  <c r="F104" i="1"/>
  <c r="G104" i="1" s="1"/>
  <c r="F105" i="1"/>
  <c r="G105" i="1" s="1"/>
  <c r="F106" i="1"/>
  <c r="G106" i="1" s="1"/>
  <c r="F109" i="1"/>
  <c r="G109" i="1" s="1"/>
  <c r="E94" i="1"/>
  <c r="F94" i="1" s="1"/>
  <c r="G94" i="1" s="1"/>
  <c r="E95" i="1"/>
  <c r="F95" i="1" s="1"/>
  <c r="G95" i="1" s="1"/>
  <c r="E96" i="1"/>
  <c r="F96" i="1" s="1"/>
  <c r="G96" i="1" s="1"/>
  <c r="E87" i="1"/>
  <c r="F87" i="1" s="1"/>
  <c r="G87" i="1" s="1"/>
  <c r="E88" i="1"/>
  <c r="F88" i="1" s="1"/>
  <c r="G88" i="1" s="1"/>
  <c r="E89" i="1"/>
  <c r="F89" i="1" s="1"/>
  <c r="G89" i="1" s="1"/>
  <c r="E90" i="1"/>
  <c r="F90" i="1" s="1"/>
  <c r="G90" i="1" s="1"/>
  <c r="F91" i="1"/>
  <c r="G91" i="1" s="1"/>
  <c r="F83" i="1"/>
  <c r="F79" i="1"/>
  <c r="F67" i="1"/>
  <c r="G67" i="1" s="1"/>
  <c r="F68" i="1"/>
  <c r="G68" i="1" s="1"/>
  <c r="E70" i="1"/>
  <c r="F70" i="1" s="1"/>
  <c r="G70" i="1" s="1"/>
  <c r="E57" i="1"/>
  <c r="F57" i="1" s="1"/>
  <c r="G57" i="1" s="1"/>
  <c r="E58" i="1"/>
  <c r="F58" i="1" s="1"/>
  <c r="G58" i="1" s="1"/>
  <c r="E59" i="1"/>
  <c r="F59" i="1" s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55" i="1"/>
  <c r="F44" i="1"/>
  <c r="G44" i="1" s="1"/>
  <c r="F45" i="1"/>
  <c r="G45" i="1" s="1"/>
  <c r="F46" i="1"/>
  <c r="G46" i="1" s="1"/>
  <c r="F47" i="1"/>
  <c r="G47" i="1" s="1"/>
  <c r="F36" i="1"/>
  <c r="G36" i="1" s="1"/>
  <c r="F37" i="1"/>
  <c r="G3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9" i="1"/>
  <c r="G29" i="1" s="1"/>
  <c r="F30" i="1"/>
  <c r="G30" i="1" s="1"/>
  <c r="F31" i="1"/>
  <c r="G31" i="1" s="1"/>
  <c r="F98" i="1"/>
  <c r="G98" i="1" s="1"/>
  <c r="G55" i="1" l="1"/>
  <c r="G79" i="1"/>
  <c r="G83" i="1"/>
  <c r="G113" i="1"/>
  <c r="F52" i="1"/>
  <c r="E19" i="1"/>
  <c r="F19" i="1" s="1"/>
  <c r="G19" i="1" s="1"/>
  <c r="F65" i="1"/>
  <c r="F41" i="1"/>
  <c r="F92" i="1"/>
  <c r="G92" i="1" s="1"/>
  <c r="F99" i="1"/>
  <c r="G99" i="1" s="1"/>
  <c r="F72" i="1"/>
  <c r="G65" i="1" l="1"/>
  <c r="G52" i="1"/>
  <c r="G72" i="1"/>
  <c r="G41" i="1"/>
  <c r="F114" i="1"/>
  <c r="F34" i="1"/>
  <c r="G34" i="1" l="1"/>
  <c r="F84" i="1"/>
  <c r="G84" i="1" s="1"/>
  <c r="G114" i="1"/>
  <c r="F115" i="1"/>
  <c r="G115" i="1" l="1"/>
  <c r="F2" i="1"/>
  <c r="F3" i="1" l="1"/>
  <c r="F4" i="1" s="1"/>
</calcChain>
</file>

<file path=xl/sharedStrings.xml><?xml version="1.0" encoding="utf-8"?>
<sst xmlns="http://schemas.openxmlformats.org/spreadsheetml/2006/main" count="321" uniqueCount="217">
  <si>
    <t>Total Budget of the Project</t>
  </si>
  <si>
    <t>HIDA Contribution</t>
  </si>
  <si>
    <t>Community Contribution</t>
  </si>
  <si>
    <t xml:space="preserve">Total </t>
  </si>
  <si>
    <t>#</t>
  </si>
  <si>
    <t>Item</t>
  </si>
  <si>
    <t>Unit</t>
  </si>
  <si>
    <t>Quantity</t>
  </si>
  <si>
    <t>Unit Price ETB</t>
  </si>
  <si>
    <t>PROJECT TOTALS  ETB</t>
  </si>
  <si>
    <t>PROGRAM/OPERATIONAL COST</t>
  </si>
  <si>
    <t>Construction material cost</t>
  </si>
  <si>
    <t>1.1.1</t>
  </si>
  <si>
    <t xml:space="preserve">Pcs </t>
  </si>
  <si>
    <t>1.1.2</t>
  </si>
  <si>
    <t>GI pipe 1” (6 meter long)</t>
  </si>
  <si>
    <t>1.1.3</t>
  </si>
  <si>
    <t>DIN 8074-63*6.5-PE100, PN16</t>
  </si>
  <si>
    <t>m</t>
  </si>
  <si>
    <t>1.1.4</t>
  </si>
  <si>
    <t>DIN 8074-50*5.2-PE100, PN16</t>
  </si>
  <si>
    <t>1.1.5</t>
  </si>
  <si>
    <t>DIN 8074-40*4.2-PE100, PN16</t>
  </si>
  <si>
    <t>1.1.6</t>
  </si>
  <si>
    <t>DIN 8074-32*3.4-PE100, PN16</t>
  </si>
  <si>
    <t>1.1.7</t>
  </si>
  <si>
    <t>Cement for different construction</t>
  </si>
  <si>
    <t>qts</t>
  </si>
  <si>
    <t>1.1.8</t>
  </si>
  <si>
    <t>Reinforcement bar 6mm</t>
  </si>
  <si>
    <t>Kg</t>
  </si>
  <si>
    <t>1.1.9</t>
  </si>
  <si>
    <t>Reinforcement bar 8mm</t>
  </si>
  <si>
    <t>pcs</t>
  </si>
  <si>
    <t>1.1.10</t>
  </si>
  <si>
    <t>Reinforcement bar 10mm</t>
  </si>
  <si>
    <t>1.1.11</t>
  </si>
  <si>
    <t>Chicken wire (1.80mx30m)</t>
  </si>
  <si>
    <t>Roll</t>
  </si>
  <si>
    <t>1.1.12</t>
  </si>
  <si>
    <t xml:space="preserve">Pipe fittings </t>
  </si>
  <si>
    <t>Birr</t>
  </si>
  <si>
    <t xml:space="preserve">Various( 15%) </t>
  </si>
  <si>
    <t>1.1.13</t>
  </si>
  <si>
    <t>Sand</t>
  </si>
  <si>
    <t>M3</t>
  </si>
  <si>
    <t>1.1.14</t>
  </si>
  <si>
    <t>Gravel</t>
  </si>
  <si>
    <t>1.1.15</t>
  </si>
  <si>
    <t>Stone</t>
  </si>
  <si>
    <t>1.1.16</t>
  </si>
  <si>
    <t>Anti-rust paints</t>
  </si>
  <si>
    <t>1.1.17</t>
  </si>
  <si>
    <t>Black wire</t>
  </si>
  <si>
    <t>1.1.18</t>
  </si>
  <si>
    <t>Nails different size (#6, #8, &amp; #10)</t>
  </si>
  <si>
    <t>Pack</t>
  </si>
  <si>
    <t>1.1.19</t>
  </si>
  <si>
    <t>Flat iron sheet</t>
  </si>
  <si>
    <t>1.1.20</t>
  </si>
  <si>
    <t xml:space="preserve">No </t>
  </si>
  <si>
    <t>1.1.21</t>
  </si>
  <si>
    <t>Timber (form work)</t>
  </si>
  <si>
    <t>m2</t>
  </si>
  <si>
    <t>1.1.22</t>
  </si>
  <si>
    <t>Provision of maintenance tools</t>
  </si>
  <si>
    <t xml:space="preserve">Ls </t>
  </si>
  <si>
    <t>1.1.23</t>
  </si>
  <si>
    <t>Water quality test</t>
  </si>
  <si>
    <t>Term</t>
  </si>
  <si>
    <t>1.1.24</t>
  </si>
  <si>
    <t xml:space="preserve">Camping equipment and other miscellaneous cost </t>
  </si>
  <si>
    <t>1.1.25</t>
  </si>
  <si>
    <t>Sub Total</t>
  </si>
  <si>
    <t>Increase Agricultural Production &amp; HH income</t>
  </si>
  <si>
    <t>1.2.1</t>
  </si>
  <si>
    <t>kg</t>
  </si>
  <si>
    <t>1.2.2</t>
  </si>
  <si>
    <t>Provision of improved 500 fruit seedlings (apple mango, avocado, guava , banana and papaya)</t>
  </si>
  <si>
    <t>no</t>
  </si>
  <si>
    <t>1.2.3</t>
  </si>
  <si>
    <t>1.2.4</t>
  </si>
  <si>
    <t>1.2.5</t>
  </si>
  <si>
    <t>Environmental Protection</t>
  </si>
  <si>
    <t>1.3.1</t>
  </si>
  <si>
    <t>1.3.2</t>
  </si>
  <si>
    <t>1.3.3</t>
  </si>
  <si>
    <t>m3</t>
  </si>
  <si>
    <t>1.3.4</t>
  </si>
  <si>
    <t>1.3.5</t>
  </si>
  <si>
    <t>1.3.6</t>
  </si>
  <si>
    <t>Conduct training for water shade committee members</t>
  </si>
  <si>
    <t>1.3.7</t>
  </si>
  <si>
    <t>1.3.8</t>
  </si>
  <si>
    <t>1.4.1</t>
  </si>
  <si>
    <t>Ls</t>
  </si>
  <si>
    <t>1.5.1</t>
  </si>
  <si>
    <t>Project Coordinator</t>
  </si>
  <si>
    <t>Month</t>
  </si>
  <si>
    <t>1.5.2</t>
  </si>
  <si>
    <t>Livelihood Officer</t>
  </si>
  <si>
    <t>1.5.3</t>
  </si>
  <si>
    <t xml:space="preserve">Construction Team Leader/Hydrologist </t>
  </si>
  <si>
    <t>1.5.4</t>
  </si>
  <si>
    <t>Construction Foreman</t>
  </si>
  <si>
    <t>1.5.5</t>
  </si>
  <si>
    <t xml:space="preserve">Community Mobilizer  </t>
  </si>
  <si>
    <t>1.5.6</t>
  </si>
  <si>
    <t>Assistant Foreman salary</t>
  </si>
  <si>
    <t>1.5.7</t>
  </si>
  <si>
    <t>Program staff medical expense</t>
  </si>
  <si>
    <t>1.5.8</t>
  </si>
  <si>
    <t>Staff severance saving</t>
  </si>
  <si>
    <t>Locally Hired Staff</t>
  </si>
  <si>
    <t>1.6.1</t>
  </si>
  <si>
    <t>Truck driver assistant Salary</t>
  </si>
  <si>
    <t>1.6.2</t>
  </si>
  <si>
    <t>Field worker clothes and supplies</t>
  </si>
  <si>
    <t>1.6.3</t>
  </si>
  <si>
    <t>Contractual labor (mason, plumber, etc.)</t>
  </si>
  <si>
    <t>1.6.4</t>
  </si>
  <si>
    <t>1.6.5</t>
  </si>
  <si>
    <t>On Job train for caretakers &amp; other technical staff</t>
  </si>
  <si>
    <t>1.7.1</t>
  </si>
  <si>
    <t>Stationary (for all trainee /committee)</t>
  </si>
  <si>
    <t>1.7.2</t>
  </si>
  <si>
    <t>Training manuals and guide book</t>
  </si>
  <si>
    <t>1.7.3</t>
  </si>
  <si>
    <t xml:space="preserve">Per diem for trainee (committee) &amp; other community members </t>
  </si>
  <si>
    <t>1.7.4</t>
  </si>
  <si>
    <t>1.7.5</t>
  </si>
  <si>
    <t>1.8.1</t>
  </si>
  <si>
    <t>1.8.2</t>
  </si>
  <si>
    <t>Admin staff salary &amp; benefit ( A/A)</t>
  </si>
  <si>
    <t>2.1.1</t>
  </si>
  <si>
    <t xml:space="preserve">Country Director </t>
  </si>
  <si>
    <t>month</t>
  </si>
  <si>
    <t>Finance Officer</t>
  </si>
  <si>
    <t>2.1.3</t>
  </si>
  <si>
    <t>Liaison &amp; Logistics officer</t>
  </si>
  <si>
    <t>2.1.4</t>
  </si>
  <si>
    <t xml:space="preserve">Account Clark </t>
  </si>
  <si>
    <t>2.1.5</t>
  </si>
  <si>
    <t>Admin staff - At Project site</t>
  </si>
  <si>
    <t>2.2.1</t>
  </si>
  <si>
    <t>Accountant &amp; Cashier</t>
  </si>
  <si>
    <t>2.2.2</t>
  </si>
  <si>
    <t xml:space="preserve">Office messenger and cleaner </t>
  </si>
  <si>
    <t>2.2.3</t>
  </si>
  <si>
    <t>2.2.4</t>
  </si>
  <si>
    <t>2.2.5</t>
  </si>
  <si>
    <t>Other Overhead Expenses</t>
  </si>
  <si>
    <t>2.3.1</t>
  </si>
  <si>
    <t>Admin Staff Medical Expense</t>
  </si>
  <si>
    <t>2.3.2</t>
  </si>
  <si>
    <t>Stationeries, cleaning equipment/materials</t>
  </si>
  <si>
    <t>2.3.3</t>
  </si>
  <si>
    <t>Utilities/water, electricity, cleaning service etc</t>
  </si>
  <si>
    <t>2.3.4</t>
  </si>
  <si>
    <t>Telephone, Postage, Fax, Internet</t>
  </si>
  <si>
    <t>2.3.5</t>
  </si>
  <si>
    <t xml:space="preserve">Office and store rent  </t>
  </si>
  <si>
    <t>2.3.6</t>
  </si>
  <si>
    <t xml:space="preserve">Membership fee to CCRDA &amp; CANGO </t>
  </si>
  <si>
    <t>2.3.7</t>
  </si>
  <si>
    <t xml:space="preserve">Audit &amp; other professional fees </t>
  </si>
  <si>
    <t>2.3.8</t>
  </si>
  <si>
    <t>Bank Service Charge</t>
  </si>
  <si>
    <t>2.3.9</t>
  </si>
  <si>
    <t>Vehicle accident insurance</t>
  </si>
  <si>
    <t>GRAND TOTAL</t>
  </si>
  <si>
    <t>Assistant Community Educators (5 people for the first 12 months and 2 people for the remaining 12 months)</t>
  </si>
  <si>
    <t>Material &amp; labour transport expenses and fixed asset Office Equipment Purchase and Lease Cost</t>
  </si>
  <si>
    <t>PROJECT TOTAL GBP</t>
  </si>
  <si>
    <t>Project name: Garadida WaSH Project</t>
  </si>
  <si>
    <t xml:space="preserve">Project duration: 5 months </t>
  </si>
  <si>
    <t>Total beneficiaries:  Total=1176 (M=599, F=577)</t>
  </si>
  <si>
    <t>No of schools: 1</t>
  </si>
  <si>
    <t>No of health Post:  1</t>
  </si>
  <si>
    <t xml:space="preserve">1 Ethiopian Birr = </t>
  </si>
  <si>
    <t>Physical soil and water conservation and Improved vegetation cover and bio-diversity</t>
  </si>
  <si>
    <t xml:space="preserve"> Vehicles &amp; trucks running expenses</t>
  </si>
  <si>
    <t>Monitoring and evaluation</t>
  </si>
  <si>
    <t xml:space="preserve">Eucalytuse poles </t>
  </si>
  <si>
    <t xml:space="preserve">Seedling in spring area </t>
  </si>
  <si>
    <t>Provision of improve 15 kg of vegetable seeds (onion, tomato, cabbage carrot, and beetroot)</t>
  </si>
  <si>
    <t>15,000 Tree seedlings purchase and supply</t>
  </si>
  <si>
    <t>Provide training of 150 farmers and  10 Gov't officer on market information and market linkage</t>
  </si>
  <si>
    <t>SHGs members training  (5 groups)</t>
  </si>
  <si>
    <t>Survey, monitoring and evaluation</t>
  </si>
  <si>
    <t>2.1.2</t>
  </si>
  <si>
    <t>Framework for waterpoints and wash basins</t>
  </si>
  <si>
    <t>1.1.26</t>
  </si>
  <si>
    <t>set</t>
  </si>
  <si>
    <t>2.3.10</t>
  </si>
  <si>
    <t>2.3.11</t>
  </si>
  <si>
    <t>Car Replenishment saving</t>
  </si>
  <si>
    <t>Office Equipment Purchase &amp; Lease Cost</t>
  </si>
  <si>
    <t>ADMIN COST</t>
  </si>
  <si>
    <t>Refreshments cost (for all trainee/committee)</t>
  </si>
  <si>
    <t>Guards (3 persons)</t>
  </si>
  <si>
    <t>Total Admin Staff Salary &amp; Benefits</t>
  </si>
  <si>
    <t xml:space="preserve">Admin Total Cost </t>
  </si>
  <si>
    <t xml:space="preserve">Total Program Cost </t>
  </si>
  <si>
    <t>Baseline survey and Endline survey</t>
  </si>
  <si>
    <t>Capacity Training - WaSHA,  SHG Training, Water Caretakers</t>
  </si>
  <si>
    <t>Program HR Salary &amp; Benefits (Project Site Level)</t>
  </si>
  <si>
    <t>Provision of 100 beehives, including accessories, for 20 landless households</t>
  </si>
  <si>
    <t>Provision of materials and plants to establish nurserys for SHGs</t>
  </si>
  <si>
    <t xml:space="preserve">Stone filling for gabion dam construction </t>
  </si>
  <si>
    <t xml:space="preserve">Provision of 100 gabion boxes for building a stone dam </t>
  </si>
  <si>
    <t>Construction of  200 m3 gabion  stone check dam - community  contribution</t>
  </si>
  <si>
    <t>Gully re-vegetation (grass, tree, shrubs, fruits, etc.) - community contribution</t>
  </si>
  <si>
    <t>Cut off drain construction, percolation pit construction and sandstone paved waterway construction</t>
  </si>
  <si>
    <t>Gully wall reshaping (cut, fill &amp; leveling)</t>
  </si>
  <si>
    <t>GI pipe 2 “ (6 meter long)</t>
  </si>
  <si>
    <t>Benefits &amp; work uniform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</si>
</sst>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[$£-809]* #,##0.00_-;\-[$£-809]* #,##0.00_-;_-[$£-809]* &quot;-&quot;??_-;_-@_-"/>
    <numFmt numFmtId="168" formatCode="&quot;£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77">
    <xf numFmtId="0" fontId="0" fillId="0" borderId="0" xfId="0"/>
    <xf numFmtId="0" fontId="7" fillId="6" borderId="3" xfId="0" applyFont="1" applyFill="1" applyBorder="1" applyAlignment="1">
      <alignment horizontal="right" wrapText="1"/>
    </xf>
    <xf numFmtId="0" fontId="7" fillId="6" borderId="4" xfId="0" applyFont="1" applyFill="1" applyBorder="1" applyAlignment="1">
      <alignment wrapText="1"/>
    </xf>
    <xf numFmtId="165" fontId="5" fillId="6" borderId="4" xfId="1" applyNumberFormat="1" applyFont="1" applyFill="1" applyBorder="1"/>
    <xf numFmtId="0" fontId="8" fillId="6" borderId="4" xfId="0" applyFont="1" applyFill="1" applyBorder="1" applyAlignment="1">
      <alignment horizontal="left" wrapText="1"/>
    </xf>
    <xf numFmtId="0" fontId="9" fillId="6" borderId="3" xfId="0" applyFont="1" applyFill="1" applyBorder="1" applyAlignment="1">
      <alignment horizontal="right" wrapText="1"/>
    </xf>
    <xf numFmtId="0" fontId="9" fillId="6" borderId="4" xfId="0" applyFont="1" applyFill="1" applyBorder="1" applyAlignment="1">
      <alignment wrapText="1"/>
    </xf>
    <xf numFmtId="0" fontId="8" fillId="6" borderId="4" xfId="0" applyFont="1" applyFill="1" applyBorder="1" applyAlignment="1">
      <alignment wrapText="1"/>
    </xf>
    <xf numFmtId="0" fontId="7" fillId="6" borderId="3" xfId="0" applyFont="1" applyFill="1" applyBorder="1"/>
    <xf numFmtId="0" fontId="8" fillId="6" borderId="3" xfId="0" applyFont="1" applyFill="1" applyBorder="1" applyAlignment="1">
      <alignment horizontal="right" wrapText="1"/>
    </xf>
    <xf numFmtId="0" fontId="7" fillId="6" borderId="5" xfId="0" applyFont="1" applyFill="1" applyBorder="1"/>
    <xf numFmtId="0" fontId="7" fillId="6" borderId="6" xfId="0" applyFont="1" applyFill="1" applyBorder="1" applyAlignment="1">
      <alignment wrapText="1"/>
    </xf>
    <xf numFmtId="0" fontId="7" fillId="6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top" wrapText="1"/>
    </xf>
    <xf numFmtId="0" fontId="9" fillId="6" borderId="4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7" fillId="6" borderId="6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right" wrapText="1"/>
    </xf>
    <xf numFmtId="0" fontId="5" fillId="0" borderId="0" xfId="0" applyFont="1"/>
    <xf numFmtId="0" fontId="7" fillId="5" borderId="2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right" wrapText="1"/>
    </xf>
    <xf numFmtId="0" fontId="7" fillId="6" borderId="3" xfId="0" applyFont="1" applyFill="1" applyBorder="1" applyAlignment="1">
      <alignment horizontal="right"/>
    </xf>
    <xf numFmtId="165" fontId="7" fillId="6" borderId="4" xfId="0" applyNumberFormat="1" applyFont="1" applyFill="1" applyBorder="1" applyAlignment="1">
      <alignment horizontal="right" wrapText="1"/>
    </xf>
    <xf numFmtId="0" fontId="13" fillId="6" borderId="4" xfId="0" applyFont="1" applyFill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right" wrapText="1"/>
    </xf>
    <xf numFmtId="0" fontId="7" fillId="5" borderId="8" xfId="0" applyFont="1" applyFill="1" applyBorder="1" applyAlignment="1">
      <alignment horizontal="center" wrapText="1"/>
    </xf>
    <xf numFmtId="165" fontId="7" fillId="6" borderId="8" xfId="1" applyNumberFormat="1" applyFont="1" applyFill="1" applyBorder="1" applyAlignment="1">
      <alignment wrapText="1"/>
    </xf>
    <xf numFmtId="0" fontId="7" fillId="5" borderId="10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5" fillId="6" borderId="10" xfId="0" applyFont="1" applyFill="1" applyBorder="1"/>
    <xf numFmtId="0" fontId="7" fillId="5" borderId="11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40" fontId="8" fillId="0" borderId="8" xfId="2" applyNumberFormat="1" applyFont="1" applyBorder="1" applyAlignment="1">
      <alignment vertical="center"/>
    </xf>
    <xf numFmtId="0" fontId="9" fillId="6" borderId="3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65" fontId="5" fillId="6" borderId="16" xfId="1" applyNumberFormat="1" applyFont="1" applyFill="1" applyBorder="1"/>
    <xf numFmtId="165" fontId="5" fillId="6" borderId="17" xfId="1" applyNumberFormat="1" applyFont="1" applyFill="1" applyBorder="1"/>
    <xf numFmtId="165" fontId="5" fillId="6" borderId="16" xfId="1" applyNumberFormat="1" applyFont="1" applyFill="1" applyBorder="1" applyAlignment="1">
      <alignment vertical="top" wrapText="1"/>
    </xf>
    <xf numFmtId="165" fontId="7" fillId="6" borderId="17" xfId="1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6" borderId="4" xfId="0" applyFont="1" applyFill="1" applyBorder="1" applyAlignment="1">
      <alignment wrapText="1"/>
    </xf>
    <xf numFmtId="165" fontId="5" fillId="6" borderId="21" xfId="1" applyNumberFormat="1" applyFont="1" applyFill="1" applyBorder="1"/>
    <xf numFmtId="165" fontId="7" fillId="6" borderId="20" xfId="1" applyNumberFormat="1" applyFont="1" applyFill="1" applyBorder="1" applyAlignment="1">
      <alignment wrapText="1"/>
    </xf>
    <xf numFmtId="165" fontId="7" fillId="6" borderId="21" xfId="1" applyNumberFormat="1" applyFont="1" applyFill="1" applyBorder="1" applyAlignment="1">
      <alignment wrapText="1"/>
    </xf>
    <xf numFmtId="165" fontId="5" fillId="6" borderId="20" xfId="1" applyNumberFormat="1" applyFont="1" applyFill="1" applyBorder="1"/>
    <xf numFmtId="165" fontId="5" fillId="6" borderId="21" xfId="1" applyNumberFormat="1" applyFont="1" applyFill="1" applyBorder="1" applyAlignment="1">
      <alignment horizontal="right" vertical="top" wrapText="1"/>
    </xf>
    <xf numFmtId="165" fontId="8" fillId="6" borderId="21" xfId="1" applyNumberFormat="1" applyFont="1" applyFill="1" applyBorder="1" applyAlignment="1">
      <alignment horizontal="right" wrapText="1"/>
    </xf>
    <xf numFmtId="165" fontId="5" fillId="6" borderId="22" xfId="1" applyNumberFormat="1" applyFont="1" applyFill="1" applyBorder="1" applyAlignment="1">
      <alignment horizontal="right" vertical="top" wrapText="1"/>
    </xf>
    <xf numFmtId="165" fontId="5" fillId="6" borderId="23" xfId="1" applyNumberFormat="1" applyFont="1" applyFill="1" applyBorder="1" applyAlignment="1">
      <alignment horizontal="right" vertical="top" wrapText="1"/>
    </xf>
    <xf numFmtId="0" fontId="8" fillId="6" borderId="8" xfId="0" applyFont="1" applyFill="1" applyBorder="1" applyAlignment="1">
      <alignment horizontal="right"/>
    </xf>
    <xf numFmtId="0" fontId="5" fillId="6" borderId="8" xfId="0" applyFont="1" applyFill="1" applyBorder="1" applyAlignment="1">
      <alignment horizontal="right"/>
    </xf>
    <xf numFmtId="0" fontId="7" fillId="6" borderId="8" xfId="0" applyFont="1" applyFill="1" applyBorder="1" applyAlignment="1">
      <alignment horizontal="right" wrapText="1"/>
    </xf>
    <xf numFmtId="165" fontId="5" fillId="6" borderId="10" xfId="1" applyNumberFormat="1" applyFont="1" applyFill="1" applyBorder="1"/>
    <xf numFmtId="165" fontId="7" fillId="6" borderId="10" xfId="1" applyNumberFormat="1" applyFont="1" applyFill="1" applyBorder="1" applyAlignment="1">
      <alignment wrapText="1"/>
    </xf>
    <xf numFmtId="165" fontId="5" fillId="6" borderId="10" xfId="1" applyNumberFormat="1" applyFont="1" applyFill="1" applyBorder="1" applyAlignment="1">
      <alignment horizontal="right" vertical="top" wrapText="1"/>
    </xf>
    <xf numFmtId="165" fontId="7" fillId="6" borderId="10" xfId="1" applyNumberFormat="1" applyFont="1" applyFill="1" applyBorder="1" applyAlignment="1">
      <alignment horizontal="right" wrapText="1"/>
    </xf>
    <xf numFmtId="165" fontId="8" fillId="6" borderId="10" xfId="1" applyNumberFormat="1" applyFont="1" applyFill="1" applyBorder="1" applyAlignment="1">
      <alignment horizontal="right" wrapText="1"/>
    </xf>
    <xf numFmtId="165" fontId="8" fillId="6" borderId="10" xfId="1" applyNumberFormat="1" applyFont="1" applyFill="1" applyBorder="1" applyAlignment="1">
      <alignment horizontal="right" vertical="center" wrapText="1"/>
    </xf>
    <xf numFmtId="43" fontId="7" fillId="6" borderId="10" xfId="1" applyFont="1" applyFill="1" applyBorder="1" applyAlignment="1">
      <alignment horizontal="right"/>
    </xf>
    <xf numFmtId="43" fontId="7" fillId="6" borderId="24" xfId="1" applyFont="1" applyFill="1" applyBorder="1" applyAlignment="1">
      <alignment horizontal="right"/>
    </xf>
    <xf numFmtId="0" fontId="7" fillId="6" borderId="4" xfId="0" applyFont="1" applyFill="1" applyBorder="1"/>
    <xf numFmtId="43" fontId="7" fillId="6" borderId="26" xfId="1" applyFont="1" applyFill="1" applyBorder="1" applyAlignment="1">
      <alignment horizontal="right"/>
    </xf>
    <xf numFmtId="165" fontId="5" fillId="6" borderId="4" xfId="1" applyNumberFormat="1" applyFont="1" applyFill="1" applyBorder="1" applyAlignment="1">
      <alignment horizontal="right" vertical="top" wrapText="1"/>
    </xf>
    <xf numFmtId="165" fontId="7" fillId="6" borderId="26" xfId="1" applyNumberFormat="1" applyFont="1" applyFill="1" applyBorder="1" applyAlignment="1">
      <alignment horizontal="right" wrapText="1"/>
    </xf>
    <xf numFmtId="0" fontId="7" fillId="7" borderId="4" xfId="0" applyFont="1" applyFill="1" applyBorder="1" applyAlignment="1">
      <alignment wrapText="1"/>
    </xf>
    <xf numFmtId="0" fontId="7" fillId="7" borderId="4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right"/>
    </xf>
    <xf numFmtId="165" fontId="7" fillId="7" borderId="26" xfId="1" applyNumberFormat="1" applyFont="1" applyFill="1" applyBorder="1"/>
    <xf numFmtId="0" fontId="7" fillId="7" borderId="3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3" fillId="0" borderId="0" xfId="0" applyFont="1"/>
    <xf numFmtId="167" fontId="5" fillId="6" borderId="12" xfId="1" applyNumberFormat="1" applyFont="1" applyFill="1" applyBorder="1"/>
    <xf numFmtId="167" fontId="5" fillId="6" borderId="28" xfId="1" applyNumberFormat="1" applyFont="1" applyFill="1" applyBorder="1"/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right"/>
    </xf>
    <xf numFmtId="3" fontId="3" fillId="3" borderId="0" xfId="0" applyNumberFormat="1" applyFont="1" applyFill="1" applyAlignment="1">
      <alignment horizontal="center"/>
    </xf>
    <xf numFmtId="0" fontId="3" fillId="8" borderId="27" xfId="0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4" borderId="0" xfId="0" applyFont="1" applyFill="1" applyAlignment="1">
      <alignment horizontal="right"/>
    </xf>
    <xf numFmtId="3" fontId="3" fillId="4" borderId="14" xfId="0" applyNumberFormat="1" applyFont="1" applyFill="1" applyBorder="1" applyAlignment="1">
      <alignment horizontal="center"/>
    </xf>
    <xf numFmtId="0" fontId="3" fillId="8" borderId="4" xfId="0" applyFont="1" applyFill="1" applyBorder="1"/>
    <xf numFmtId="0" fontId="3" fillId="6" borderId="3" xfId="0" applyFont="1" applyFill="1" applyBorder="1" applyAlignment="1">
      <alignment horizontal="right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right"/>
    </xf>
    <xf numFmtId="0" fontId="3" fillId="6" borderId="8" xfId="0" applyFont="1" applyFill="1" applyBorder="1"/>
    <xf numFmtId="0" fontId="3" fillId="6" borderId="12" xfId="0" applyFont="1" applyFill="1" applyBorder="1"/>
    <xf numFmtId="0" fontId="3" fillId="6" borderId="4" xfId="0" applyFont="1" applyFill="1" applyBorder="1" applyAlignment="1">
      <alignment wrapText="1"/>
    </xf>
    <xf numFmtId="43" fontId="3" fillId="6" borderId="4" xfId="1" applyFont="1" applyFill="1" applyBorder="1" applyAlignment="1">
      <alignment horizontal="center"/>
    </xf>
    <xf numFmtId="165" fontId="3" fillId="6" borderId="4" xfId="1" applyNumberFormat="1" applyFont="1" applyFill="1" applyBorder="1" applyAlignment="1">
      <alignment horizontal="right"/>
    </xf>
    <xf numFmtId="165" fontId="3" fillId="6" borderId="10" xfId="1" applyNumberFormat="1" applyFont="1" applyFill="1" applyBorder="1"/>
    <xf numFmtId="167" fontId="3" fillId="6" borderId="12" xfId="1" applyNumberFormat="1" applyFont="1" applyFill="1" applyBorder="1"/>
    <xf numFmtId="165" fontId="3" fillId="6" borderId="15" xfId="1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2" fontId="3" fillId="0" borderId="8" xfId="0" applyNumberFormat="1" applyFont="1" applyBorder="1"/>
    <xf numFmtId="165" fontId="3" fillId="6" borderId="16" xfId="1" applyNumberFormat="1" applyFont="1" applyFill="1" applyBorder="1"/>
    <xf numFmtId="165" fontId="3" fillId="6" borderId="8" xfId="1" applyNumberFormat="1" applyFont="1" applyFill="1" applyBorder="1"/>
    <xf numFmtId="166" fontId="3" fillId="0" borderId="8" xfId="3" applyNumberFormat="1" applyFont="1" applyBorder="1"/>
    <xf numFmtId="165" fontId="3" fillId="6" borderId="19" xfId="1" applyNumberFormat="1" applyFont="1" applyFill="1" applyBorder="1"/>
    <xf numFmtId="165" fontId="3" fillId="6" borderId="4" xfId="0" applyNumberFormat="1" applyFont="1" applyFill="1" applyBorder="1" applyAlignment="1">
      <alignment horizontal="right"/>
    </xf>
    <xf numFmtId="43" fontId="3" fillId="6" borderId="4" xfId="1" applyFont="1" applyFill="1" applyBorder="1" applyAlignment="1">
      <alignment horizontal="right"/>
    </xf>
    <xf numFmtId="165" fontId="3" fillId="6" borderId="18" xfId="1" applyNumberFormat="1" applyFont="1" applyFill="1" applyBorder="1"/>
    <xf numFmtId="165" fontId="3" fillId="6" borderId="4" xfId="1" applyNumberFormat="1" applyFont="1" applyFill="1" applyBorder="1"/>
    <xf numFmtId="0" fontId="3" fillId="6" borderId="0" xfId="0" applyFont="1" applyFill="1"/>
    <xf numFmtId="165" fontId="3" fillId="6" borderId="17" xfId="1" applyNumberFormat="1" applyFont="1" applyFill="1" applyBorder="1"/>
    <xf numFmtId="0" fontId="3" fillId="6" borderId="3" xfId="0" applyFont="1" applyFill="1" applyBorder="1" applyAlignment="1"/>
    <xf numFmtId="0" fontId="3" fillId="6" borderId="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top" wrapText="1"/>
    </xf>
    <xf numFmtId="165" fontId="3" fillId="6" borderId="8" xfId="1" applyNumberFormat="1" applyFont="1" applyFill="1" applyBorder="1" applyAlignment="1">
      <alignment horizontal="right" vertical="top" wrapText="1"/>
    </xf>
    <xf numFmtId="165" fontId="3" fillId="6" borderId="16" xfId="1" applyNumberFormat="1" applyFont="1" applyFill="1" applyBorder="1" applyAlignment="1">
      <alignment horizontal="right" vertical="top" wrapText="1"/>
    </xf>
    <xf numFmtId="165" fontId="3" fillId="6" borderId="8" xfId="1" applyNumberFormat="1" applyFont="1" applyFill="1" applyBorder="1" applyAlignment="1">
      <alignment vertical="top" wrapText="1"/>
    </xf>
    <xf numFmtId="0" fontId="3" fillId="6" borderId="8" xfId="0" applyFont="1" applyFill="1" applyBorder="1" applyAlignment="1">
      <alignment horizontal="right"/>
    </xf>
    <xf numFmtId="165" fontId="3" fillId="6" borderId="10" xfId="1" applyNumberFormat="1" applyFont="1" applyFill="1" applyBorder="1" applyAlignment="1">
      <alignment vertical="top" wrapText="1"/>
    </xf>
    <xf numFmtId="165" fontId="3" fillId="6" borderId="20" xfId="1" applyNumberFormat="1" applyFont="1" applyFill="1" applyBorder="1"/>
    <xf numFmtId="165" fontId="3" fillId="6" borderId="21" xfId="1" applyNumberFormat="1" applyFont="1" applyFill="1" applyBorder="1"/>
    <xf numFmtId="165" fontId="3" fillId="6" borderId="8" xfId="0" applyNumberFormat="1" applyFont="1" applyFill="1" applyBorder="1" applyAlignment="1">
      <alignment horizontal="right"/>
    </xf>
    <xf numFmtId="165" fontId="3" fillId="6" borderId="10" xfId="1" applyNumberFormat="1" applyFont="1" applyFill="1" applyBorder="1" applyAlignment="1">
      <alignment horizontal="left"/>
    </xf>
    <xf numFmtId="165" fontId="3" fillId="6" borderId="20" xfId="1" applyNumberFormat="1" applyFont="1" applyFill="1" applyBorder="1" applyAlignment="1">
      <alignment horizontal="left"/>
    </xf>
    <xf numFmtId="43" fontId="3" fillId="6" borderId="10" xfId="1" applyFont="1" applyFill="1" applyBorder="1" applyAlignment="1">
      <alignment horizontal="right"/>
    </xf>
    <xf numFmtId="0" fontId="3" fillId="0" borderId="17" xfId="0" applyFont="1" applyBorder="1"/>
    <xf numFmtId="165" fontId="3" fillId="7" borderId="4" xfId="1" applyNumberFormat="1" applyFont="1" applyFill="1" applyBorder="1"/>
    <xf numFmtId="167" fontId="3" fillId="7" borderId="12" xfId="1" applyNumberFormat="1" applyFont="1" applyFill="1" applyBorder="1"/>
    <xf numFmtId="165" fontId="3" fillId="6" borderId="0" xfId="1" applyNumberFormat="1" applyFont="1" applyFill="1" applyBorder="1"/>
    <xf numFmtId="3" fontId="3" fillId="0" borderId="10" xfId="4" applyNumberFormat="1" applyFont="1" applyBorder="1" applyAlignment="1"/>
    <xf numFmtId="165" fontId="3" fillId="6" borderId="21" xfId="1" applyNumberFormat="1" applyFont="1" applyFill="1" applyBorder="1" applyAlignment="1">
      <alignment horizontal="right" vertical="top" wrapText="1"/>
    </xf>
    <xf numFmtId="165" fontId="3" fillId="6" borderId="10" xfId="1" applyNumberFormat="1" applyFont="1" applyFill="1" applyBorder="1" applyAlignment="1">
      <alignment horizontal="right" vertical="top" wrapText="1"/>
    </xf>
    <xf numFmtId="0" fontId="3" fillId="0" borderId="4" xfId="4" applyFont="1" applyBorder="1" applyAlignment="1">
      <alignment vertical="center" wrapText="1"/>
    </xf>
    <xf numFmtId="165" fontId="3" fillId="6" borderId="20" xfId="1" applyNumberFormat="1" applyFont="1" applyFill="1" applyBorder="1" applyAlignment="1">
      <alignment horizontal="right" vertical="top" wrapText="1"/>
    </xf>
    <xf numFmtId="165" fontId="3" fillId="6" borderId="22" xfId="1" applyNumberFormat="1" applyFont="1" applyFill="1" applyBorder="1" applyAlignment="1">
      <alignment horizontal="right" vertical="top" wrapText="1"/>
    </xf>
    <xf numFmtId="0" fontId="3" fillId="0" borderId="25" xfId="0" applyFont="1" applyBorder="1"/>
    <xf numFmtId="165" fontId="3" fillId="0" borderId="25" xfId="1" applyNumberFormat="1" applyFont="1" applyBorder="1"/>
    <xf numFmtId="165" fontId="3" fillId="0" borderId="4" xfId="1" applyNumberFormat="1" applyFont="1" applyBorder="1"/>
    <xf numFmtId="0" fontId="3" fillId="0" borderId="4" xfId="0" applyFont="1" applyBorder="1"/>
    <xf numFmtId="0" fontId="3" fillId="6" borderId="9" xfId="0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9" fontId="3" fillId="0" borderId="0" xfId="7" applyFont="1"/>
    <xf numFmtId="9" fontId="3" fillId="0" borderId="0" xfId="7" applyFont="1" applyBorder="1" applyAlignment="1">
      <alignment wrapText="1"/>
    </xf>
    <xf numFmtId="9" fontId="3" fillId="0" borderId="0" xfId="7" applyFont="1" applyBorder="1"/>
    <xf numFmtId="9" fontId="3" fillId="6" borderId="0" xfId="7" applyFont="1" applyFill="1" applyBorder="1"/>
    <xf numFmtId="9" fontId="5" fillId="6" borderId="0" xfId="7" applyFont="1" applyFill="1" applyBorder="1"/>
    <xf numFmtId="9" fontId="3" fillId="6" borderId="0" xfId="7" applyFont="1" applyFill="1" applyBorder="1" applyAlignment="1">
      <alignment horizontal="left"/>
    </xf>
    <xf numFmtId="9" fontId="5" fillId="6" borderId="0" xfId="7" applyFont="1" applyFill="1" applyBorder="1" applyAlignment="1">
      <alignment horizontal="right" vertical="top" wrapText="1"/>
    </xf>
    <xf numFmtId="9" fontId="8" fillId="6" borderId="0" xfId="7" applyFont="1" applyFill="1" applyBorder="1"/>
    <xf numFmtId="9" fontId="5" fillId="0" borderId="0" xfId="7" applyFont="1"/>
    <xf numFmtId="0" fontId="3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justify" vertical="top" wrapText="1"/>
    </xf>
    <xf numFmtId="0" fontId="8" fillId="0" borderId="4" xfId="0" applyFont="1" applyFill="1" applyBorder="1" applyAlignment="1">
      <alignment horizontal="justify" vertical="top" wrapText="1"/>
    </xf>
    <xf numFmtId="0" fontId="8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wrapText="1"/>
    </xf>
    <xf numFmtId="0" fontId="2" fillId="6" borderId="4" xfId="0" applyFont="1" applyFill="1" applyBorder="1" applyAlignment="1">
      <alignment wrapText="1"/>
    </xf>
    <xf numFmtId="167" fontId="3" fillId="6" borderId="0" xfId="7" applyNumberFormat="1" applyFont="1" applyFill="1" applyBorder="1"/>
    <xf numFmtId="0" fontId="2" fillId="0" borderId="0" xfId="0" applyFont="1"/>
    <xf numFmtId="168" fontId="3" fillId="6" borderId="0" xfId="7" applyNumberFormat="1" applyFont="1" applyFill="1" applyBorder="1"/>
    <xf numFmtId="167" fontId="3" fillId="0" borderId="0" xfId="0" applyNumberFormat="1" applyFont="1"/>
    <xf numFmtId="0" fontId="1" fillId="0" borderId="0" xfId="0" applyFont="1"/>
    <xf numFmtId="0" fontId="1" fillId="6" borderId="4" xfId="0" applyFont="1" applyFill="1" applyBorder="1" applyAlignment="1">
      <alignment vertical="top" wrapText="1"/>
    </xf>
    <xf numFmtId="167" fontId="3" fillId="6" borderId="0" xfId="0" applyNumberFormat="1" applyFont="1" applyFill="1"/>
    <xf numFmtId="0" fontId="1" fillId="6" borderId="0" xfId="0" applyFont="1" applyFill="1"/>
  </cellXfs>
  <cellStyles count="8">
    <cellStyle name="Comma" xfId="1" builtinId="3"/>
    <cellStyle name="Comma [0]" xfId="2" builtinId="6"/>
    <cellStyle name="Comma 2 2 2 2" xfId="3" xr:uid="{00000000-0005-0000-0000-000002000000}"/>
    <cellStyle name="Followed Hyperlink" xfId="6" builtinId="9" hidden="1"/>
    <cellStyle name="Hyperlink" xfId="5" builtinId="8" hidden="1"/>
    <cellStyle name="Normal" xfId="0" builtinId="0"/>
    <cellStyle name="Normal 2 2" xfId="4" xr:uid="{00000000-0005-0000-0000-000006000000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32" sqref="L31:L32"/>
    </sheetView>
  </sheetViews>
  <sheetFormatPr baseColWidth="10" defaultColWidth="8.83203125" defaultRowHeight="16" x14ac:dyDescent="0.2"/>
  <cols>
    <col min="1" max="1" width="8.83203125" style="78"/>
    <col min="2" max="2" width="46.5" style="146" customWidth="1"/>
    <col min="3" max="3" width="15.83203125" style="147" customWidth="1"/>
    <col min="4" max="4" width="14.5" style="148" customWidth="1"/>
    <col min="5" max="5" width="19.83203125" style="78" customWidth="1"/>
    <col min="6" max="6" width="15.6640625" style="78" customWidth="1"/>
    <col min="7" max="7" width="16.33203125" style="78" customWidth="1"/>
    <col min="8" max="8" width="10.5" style="149" customWidth="1"/>
    <col min="9" max="9" width="11.83203125" style="78" customWidth="1"/>
    <col min="10" max="16384" width="8.83203125" style="78"/>
  </cols>
  <sheetData>
    <row r="1" spans="1:10" x14ac:dyDescent="0.2">
      <c r="A1" s="20" t="s">
        <v>174</v>
      </c>
      <c r="B1" s="46"/>
      <c r="C1" s="40" t="s">
        <v>177</v>
      </c>
      <c r="D1" s="37"/>
      <c r="E1" s="20" t="s">
        <v>0</v>
      </c>
    </row>
    <row r="2" spans="1:10" ht="17" thickBot="1" x14ac:dyDescent="0.25">
      <c r="A2" s="20" t="s">
        <v>176</v>
      </c>
      <c r="B2" s="46"/>
      <c r="C2" s="41" t="s">
        <v>178</v>
      </c>
      <c r="D2" s="37"/>
      <c r="E2" s="81" t="s">
        <v>1</v>
      </c>
      <c r="F2" s="82">
        <f>F115</f>
        <v>5687319</v>
      </c>
    </row>
    <row r="3" spans="1:10" ht="17" thickBot="1" x14ac:dyDescent="0.25">
      <c r="A3" s="20" t="s">
        <v>175</v>
      </c>
      <c r="B3" s="46"/>
      <c r="C3" s="40"/>
      <c r="D3" s="37"/>
      <c r="E3" s="83" t="s">
        <v>2</v>
      </c>
      <c r="F3" s="84">
        <f>F2*0.1</f>
        <v>568731.9</v>
      </c>
      <c r="G3" s="85" t="s">
        <v>179</v>
      </c>
    </row>
    <row r="4" spans="1:10" ht="17" thickBot="1" x14ac:dyDescent="0.25">
      <c r="A4" s="86"/>
      <c r="B4" s="87"/>
      <c r="C4" s="88"/>
      <c r="D4" s="89"/>
      <c r="E4" s="90" t="s">
        <v>3</v>
      </c>
      <c r="F4" s="91">
        <f>SUM(F2:F3)</f>
        <v>6256050.9000000004</v>
      </c>
      <c r="G4" s="92">
        <v>2.3139099999999999E-2</v>
      </c>
    </row>
    <row r="5" spans="1:10" ht="36" thickTop="1" thickBot="1" x14ac:dyDescent="0.25">
      <c r="A5" s="27" t="s">
        <v>4</v>
      </c>
      <c r="B5" s="21" t="s">
        <v>5</v>
      </c>
      <c r="C5" s="21" t="s">
        <v>6</v>
      </c>
      <c r="D5" s="21" t="s">
        <v>7</v>
      </c>
      <c r="E5" s="32" t="s">
        <v>8</v>
      </c>
      <c r="F5" s="34" t="s">
        <v>9</v>
      </c>
      <c r="G5" s="35" t="s">
        <v>173</v>
      </c>
      <c r="H5" s="150"/>
    </row>
    <row r="6" spans="1:10" ht="18" customHeight="1" thickBot="1" x14ac:dyDescent="0.25">
      <c r="A6" s="28">
        <v>1</v>
      </c>
      <c r="B6" s="22" t="s">
        <v>10</v>
      </c>
      <c r="C6" s="22"/>
      <c r="D6" s="23"/>
      <c r="E6" s="29"/>
      <c r="F6" s="31"/>
      <c r="G6" s="36"/>
      <c r="H6" s="151"/>
    </row>
    <row r="7" spans="1:10" ht="18" customHeight="1" thickBot="1" x14ac:dyDescent="0.25">
      <c r="A7" s="93">
        <v>1.1000000000000001</v>
      </c>
      <c r="B7" s="47" t="s">
        <v>11</v>
      </c>
      <c r="C7" s="94"/>
      <c r="D7" s="95"/>
      <c r="E7" s="96"/>
      <c r="F7" s="33"/>
      <c r="G7" s="97"/>
      <c r="H7" s="152"/>
      <c r="I7" s="172"/>
      <c r="J7" s="170"/>
    </row>
    <row r="8" spans="1:10" ht="18" customHeight="1" thickBot="1" x14ac:dyDescent="0.25">
      <c r="A8" s="93" t="s">
        <v>12</v>
      </c>
      <c r="B8" s="168" t="s">
        <v>215</v>
      </c>
      <c r="C8" s="99" t="s">
        <v>13</v>
      </c>
      <c r="D8" s="100">
        <v>12</v>
      </c>
      <c r="E8" s="96">
        <v>3050</v>
      </c>
      <c r="F8" s="101">
        <f t="shared" ref="F8:F31" si="0">D8*E8</f>
        <v>36600</v>
      </c>
      <c r="G8" s="102">
        <f>F8*$G$4</f>
        <v>846.89105999999992</v>
      </c>
      <c r="H8" s="152"/>
    </row>
    <row r="9" spans="1:10" ht="18" customHeight="1" thickBot="1" x14ac:dyDescent="0.25">
      <c r="A9" s="93" t="s">
        <v>14</v>
      </c>
      <c r="B9" s="158" t="s">
        <v>15</v>
      </c>
      <c r="C9" s="99" t="s">
        <v>13</v>
      </c>
      <c r="D9" s="100">
        <v>25</v>
      </c>
      <c r="E9" s="96">
        <v>1500</v>
      </c>
      <c r="F9" s="103">
        <f t="shared" si="0"/>
        <v>37500</v>
      </c>
      <c r="G9" s="102">
        <f t="shared" ref="G9:G72" si="1">F9*$G$4</f>
        <v>867.71624999999995</v>
      </c>
      <c r="I9" s="169"/>
      <c r="J9" s="170"/>
    </row>
    <row r="10" spans="1:10" ht="18" customHeight="1" thickBot="1" x14ac:dyDescent="0.25">
      <c r="A10" s="93" t="s">
        <v>16</v>
      </c>
      <c r="B10" s="158" t="s">
        <v>17</v>
      </c>
      <c r="C10" s="104" t="s">
        <v>18</v>
      </c>
      <c r="D10" s="105">
        <v>1700</v>
      </c>
      <c r="E10" s="106">
        <v>125</v>
      </c>
      <c r="F10" s="107">
        <f>D10*E10</f>
        <v>212500</v>
      </c>
      <c r="G10" s="102">
        <f t="shared" si="1"/>
        <v>4917.0587500000001</v>
      </c>
      <c r="I10" s="171"/>
      <c r="J10" s="170"/>
    </row>
    <row r="11" spans="1:10" ht="18" customHeight="1" thickBot="1" x14ac:dyDescent="0.25">
      <c r="A11" s="93" t="s">
        <v>19</v>
      </c>
      <c r="B11" s="158" t="s">
        <v>20</v>
      </c>
      <c r="C11" s="104" t="s">
        <v>18</v>
      </c>
      <c r="D11" s="105">
        <v>100</v>
      </c>
      <c r="E11" s="106">
        <v>79</v>
      </c>
      <c r="F11" s="107">
        <f t="shared" ref="F11:F13" si="2">D11*E11</f>
        <v>7900</v>
      </c>
      <c r="G11" s="102">
        <f t="shared" si="1"/>
        <v>182.79889</v>
      </c>
      <c r="I11" s="169"/>
      <c r="J11" s="170"/>
    </row>
    <row r="12" spans="1:10" ht="18" customHeight="1" thickBot="1" x14ac:dyDescent="0.25">
      <c r="A12" s="93" t="s">
        <v>21</v>
      </c>
      <c r="B12" s="158" t="s">
        <v>22</v>
      </c>
      <c r="C12" s="104" t="s">
        <v>18</v>
      </c>
      <c r="D12" s="105">
        <v>600</v>
      </c>
      <c r="E12" s="106">
        <v>52</v>
      </c>
      <c r="F12" s="107">
        <f t="shared" si="2"/>
        <v>31200</v>
      </c>
      <c r="G12" s="102">
        <f t="shared" si="1"/>
        <v>721.93992000000003</v>
      </c>
      <c r="I12" s="171"/>
      <c r="J12" s="170"/>
    </row>
    <row r="13" spans="1:10" ht="18" customHeight="1" thickBot="1" x14ac:dyDescent="0.25">
      <c r="A13" s="93" t="s">
        <v>23</v>
      </c>
      <c r="B13" s="158" t="s">
        <v>24</v>
      </c>
      <c r="C13" s="104" t="s">
        <v>18</v>
      </c>
      <c r="D13" s="105">
        <v>2500</v>
      </c>
      <c r="E13" s="106">
        <v>33</v>
      </c>
      <c r="F13" s="107">
        <f t="shared" si="2"/>
        <v>82500</v>
      </c>
      <c r="G13" s="102">
        <f t="shared" si="1"/>
        <v>1908.9757499999998</v>
      </c>
      <c r="H13" s="152"/>
    </row>
    <row r="14" spans="1:10" ht="18" customHeight="1" thickBot="1" x14ac:dyDescent="0.25">
      <c r="A14" s="93" t="s">
        <v>25</v>
      </c>
      <c r="B14" s="158" t="s">
        <v>26</v>
      </c>
      <c r="C14" s="99" t="s">
        <v>27</v>
      </c>
      <c r="D14" s="100">
        <v>300</v>
      </c>
      <c r="E14" s="108">
        <v>350</v>
      </c>
      <c r="F14" s="107">
        <f t="shared" si="0"/>
        <v>105000</v>
      </c>
      <c r="G14" s="102">
        <f t="shared" si="1"/>
        <v>2429.6055000000001</v>
      </c>
      <c r="H14" s="152"/>
    </row>
    <row r="15" spans="1:10" ht="18" customHeight="1" thickBot="1" x14ac:dyDescent="0.25">
      <c r="A15" s="93" t="s">
        <v>28</v>
      </c>
      <c r="B15" s="158" t="s">
        <v>29</v>
      </c>
      <c r="C15" s="99" t="s">
        <v>30</v>
      </c>
      <c r="D15" s="100">
        <v>400</v>
      </c>
      <c r="E15" s="38">
        <v>86</v>
      </c>
      <c r="F15" s="107">
        <f t="shared" si="0"/>
        <v>34400</v>
      </c>
      <c r="G15" s="102">
        <f t="shared" si="1"/>
        <v>795.98504000000003</v>
      </c>
      <c r="H15" s="152"/>
    </row>
    <row r="16" spans="1:10" ht="18" customHeight="1" thickBot="1" x14ac:dyDescent="0.25">
      <c r="A16" s="93" t="s">
        <v>31</v>
      </c>
      <c r="B16" s="158" t="s">
        <v>32</v>
      </c>
      <c r="C16" s="99" t="s">
        <v>33</v>
      </c>
      <c r="D16" s="100">
        <v>190</v>
      </c>
      <c r="E16" s="38">
        <v>305</v>
      </c>
      <c r="F16" s="107">
        <f t="shared" si="0"/>
        <v>57950</v>
      </c>
      <c r="G16" s="102">
        <f t="shared" si="1"/>
        <v>1340.9108449999999</v>
      </c>
      <c r="H16" s="152"/>
    </row>
    <row r="17" spans="1:8" ht="18" customHeight="1" thickBot="1" x14ac:dyDescent="0.25">
      <c r="A17" s="93" t="s">
        <v>34</v>
      </c>
      <c r="B17" s="158" t="s">
        <v>35</v>
      </c>
      <c r="C17" s="99" t="s">
        <v>33</v>
      </c>
      <c r="D17" s="100">
        <v>280</v>
      </c>
      <c r="E17" s="38">
        <v>446</v>
      </c>
      <c r="F17" s="107">
        <f t="shared" si="0"/>
        <v>124880</v>
      </c>
      <c r="G17" s="102">
        <f t="shared" si="1"/>
        <v>2889.6108079999999</v>
      </c>
      <c r="H17" s="152"/>
    </row>
    <row r="18" spans="1:8" ht="18" customHeight="1" thickBot="1" x14ac:dyDescent="0.25">
      <c r="A18" s="93" t="s">
        <v>36</v>
      </c>
      <c r="B18" s="158" t="s">
        <v>37</v>
      </c>
      <c r="C18" s="99" t="s">
        <v>38</v>
      </c>
      <c r="D18" s="100">
        <v>6</v>
      </c>
      <c r="E18" s="108">
        <v>1164</v>
      </c>
      <c r="F18" s="107">
        <f t="shared" si="0"/>
        <v>6984</v>
      </c>
      <c r="G18" s="102">
        <f t="shared" si="1"/>
        <v>161.60347439999998</v>
      </c>
      <c r="H18" s="152"/>
    </row>
    <row r="19" spans="1:8" ht="18" customHeight="1" thickBot="1" x14ac:dyDescent="0.25">
      <c r="A19" s="93" t="s">
        <v>39</v>
      </c>
      <c r="B19" s="158" t="s">
        <v>40</v>
      </c>
      <c r="C19" s="99" t="s">
        <v>41</v>
      </c>
      <c r="D19" s="100" t="s">
        <v>42</v>
      </c>
      <c r="E19" s="108">
        <f>(F8+F9+F10+F11+F12+F13)*0.15</f>
        <v>61230</v>
      </c>
      <c r="F19" s="107">
        <f>E19</f>
        <v>61230</v>
      </c>
      <c r="G19" s="102">
        <f t="shared" si="1"/>
        <v>1416.8070929999999</v>
      </c>
      <c r="H19" s="152"/>
    </row>
    <row r="20" spans="1:8" ht="18" customHeight="1" thickBot="1" x14ac:dyDescent="0.25">
      <c r="A20" s="93" t="s">
        <v>43</v>
      </c>
      <c r="B20" s="158" t="s">
        <v>44</v>
      </c>
      <c r="C20" s="99" t="s">
        <v>45</v>
      </c>
      <c r="D20" s="100">
        <v>120</v>
      </c>
      <c r="E20" s="108">
        <v>800</v>
      </c>
      <c r="F20" s="107">
        <f t="shared" si="0"/>
        <v>96000</v>
      </c>
      <c r="G20" s="102">
        <f t="shared" si="1"/>
        <v>2221.3535999999999</v>
      </c>
      <c r="H20" s="152"/>
    </row>
    <row r="21" spans="1:8" ht="18" customHeight="1" thickBot="1" x14ac:dyDescent="0.25">
      <c r="A21" s="93" t="s">
        <v>46</v>
      </c>
      <c r="B21" s="158" t="s">
        <v>47</v>
      </c>
      <c r="C21" s="99" t="s">
        <v>45</v>
      </c>
      <c r="D21" s="100">
        <v>60</v>
      </c>
      <c r="E21" s="108">
        <v>1200</v>
      </c>
      <c r="F21" s="107">
        <f t="shared" si="0"/>
        <v>72000</v>
      </c>
      <c r="G21" s="102">
        <f t="shared" si="1"/>
        <v>1666.0152</v>
      </c>
      <c r="H21" s="152"/>
    </row>
    <row r="22" spans="1:8" ht="18" customHeight="1" thickBot="1" x14ac:dyDescent="0.25">
      <c r="A22" s="93" t="s">
        <v>48</v>
      </c>
      <c r="B22" s="158" t="s">
        <v>49</v>
      </c>
      <c r="C22" s="99" t="s">
        <v>45</v>
      </c>
      <c r="D22" s="100">
        <v>230</v>
      </c>
      <c r="E22" s="108">
        <v>250</v>
      </c>
      <c r="F22" s="107">
        <f t="shared" si="0"/>
        <v>57500</v>
      </c>
      <c r="G22" s="102">
        <f t="shared" si="1"/>
        <v>1330.4982499999999</v>
      </c>
      <c r="H22" s="152"/>
    </row>
    <row r="23" spans="1:8" ht="18" customHeight="1" thickBot="1" x14ac:dyDescent="0.25">
      <c r="A23" s="93" t="s">
        <v>50</v>
      </c>
      <c r="B23" s="158" t="s">
        <v>51</v>
      </c>
      <c r="C23" s="99" t="s">
        <v>30</v>
      </c>
      <c r="D23" s="100">
        <v>3</v>
      </c>
      <c r="E23" s="108">
        <v>175</v>
      </c>
      <c r="F23" s="107">
        <f t="shared" si="0"/>
        <v>525</v>
      </c>
      <c r="G23" s="102">
        <f t="shared" si="1"/>
        <v>12.1480275</v>
      </c>
      <c r="H23" s="152"/>
    </row>
    <row r="24" spans="1:8" ht="18" customHeight="1" thickBot="1" x14ac:dyDescent="0.25">
      <c r="A24" s="93" t="s">
        <v>52</v>
      </c>
      <c r="B24" s="158" t="s">
        <v>53</v>
      </c>
      <c r="C24" s="99" t="s">
        <v>30</v>
      </c>
      <c r="D24" s="100">
        <v>125</v>
      </c>
      <c r="E24" s="109">
        <v>85</v>
      </c>
      <c r="F24" s="107">
        <f t="shared" si="0"/>
        <v>10625</v>
      </c>
      <c r="G24" s="102">
        <f t="shared" si="1"/>
        <v>245.8529375</v>
      </c>
      <c r="H24" s="152"/>
    </row>
    <row r="25" spans="1:8" ht="18" customHeight="1" thickBot="1" x14ac:dyDescent="0.25">
      <c r="A25" s="93" t="s">
        <v>54</v>
      </c>
      <c r="B25" s="158" t="s">
        <v>55</v>
      </c>
      <c r="C25" s="99" t="s">
        <v>56</v>
      </c>
      <c r="D25" s="100">
        <v>12</v>
      </c>
      <c r="E25" s="109">
        <v>300</v>
      </c>
      <c r="F25" s="107">
        <f t="shared" si="0"/>
        <v>3600</v>
      </c>
      <c r="G25" s="102">
        <f t="shared" si="1"/>
        <v>83.300759999999997</v>
      </c>
      <c r="H25" s="152"/>
    </row>
    <row r="26" spans="1:8" ht="18" customHeight="1" thickBot="1" x14ac:dyDescent="0.25">
      <c r="A26" s="93" t="s">
        <v>57</v>
      </c>
      <c r="B26" s="158" t="s">
        <v>58</v>
      </c>
      <c r="C26" s="99" t="s">
        <v>18</v>
      </c>
      <c r="D26" s="100">
        <v>70</v>
      </c>
      <c r="E26" s="109">
        <v>380</v>
      </c>
      <c r="F26" s="110">
        <f t="shared" si="0"/>
        <v>26600</v>
      </c>
      <c r="G26" s="102">
        <f t="shared" si="1"/>
        <v>615.50005999999996</v>
      </c>
      <c r="H26" s="152"/>
    </row>
    <row r="27" spans="1:8" ht="18" customHeight="1" thickBot="1" x14ac:dyDescent="0.25">
      <c r="A27" s="93" t="s">
        <v>59</v>
      </c>
      <c r="B27" s="158" t="s">
        <v>183</v>
      </c>
      <c r="C27" s="99" t="s">
        <v>60</v>
      </c>
      <c r="D27" s="100">
        <v>90</v>
      </c>
      <c r="E27" s="109">
        <v>132</v>
      </c>
      <c r="F27" s="107">
        <f t="shared" si="0"/>
        <v>11880</v>
      </c>
      <c r="G27" s="102">
        <f t="shared" si="1"/>
        <v>274.89250799999996</v>
      </c>
      <c r="H27" s="152"/>
    </row>
    <row r="28" spans="1:8" ht="18" customHeight="1" thickBot="1" x14ac:dyDescent="0.25">
      <c r="A28" s="93" t="s">
        <v>61</v>
      </c>
      <c r="B28" s="158" t="s">
        <v>191</v>
      </c>
      <c r="C28" s="99" t="s">
        <v>193</v>
      </c>
      <c r="D28" s="100">
        <v>4</v>
      </c>
      <c r="E28" s="109">
        <v>10000</v>
      </c>
      <c r="F28" s="108">
        <f t="shared" si="0"/>
        <v>40000</v>
      </c>
      <c r="G28" s="102">
        <f t="shared" si="1"/>
        <v>925.56399999999996</v>
      </c>
      <c r="H28" s="152"/>
    </row>
    <row r="29" spans="1:8" ht="18" customHeight="1" thickBot="1" x14ac:dyDescent="0.25">
      <c r="A29" s="93" t="s">
        <v>64</v>
      </c>
      <c r="B29" s="158" t="s">
        <v>62</v>
      </c>
      <c r="C29" s="99" t="s">
        <v>63</v>
      </c>
      <c r="D29" s="100">
        <v>60</v>
      </c>
      <c r="E29" s="109">
        <v>280</v>
      </c>
      <c r="F29" s="110">
        <f t="shared" si="0"/>
        <v>16800</v>
      </c>
      <c r="G29" s="102">
        <f t="shared" si="1"/>
        <v>388.73687999999999</v>
      </c>
      <c r="H29" s="152"/>
    </row>
    <row r="30" spans="1:8" ht="18" customHeight="1" thickBot="1" x14ac:dyDescent="0.25">
      <c r="A30" s="93" t="s">
        <v>67</v>
      </c>
      <c r="B30" s="158" t="s">
        <v>65</v>
      </c>
      <c r="C30" s="99" t="s">
        <v>66</v>
      </c>
      <c r="D30" s="100" t="s">
        <v>95</v>
      </c>
      <c r="E30" s="108">
        <v>100000</v>
      </c>
      <c r="F30" s="107">
        <f>E30</f>
        <v>100000</v>
      </c>
      <c r="G30" s="102">
        <f t="shared" si="1"/>
        <v>2313.91</v>
      </c>
      <c r="H30" s="152"/>
    </row>
    <row r="31" spans="1:8" ht="18" customHeight="1" thickBot="1" x14ac:dyDescent="0.25">
      <c r="A31" s="93" t="s">
        <v>70</v>
      </c>
      <c r="B31" s="158" t="s">
        <v>68</v>
      </c>
      <c r="C31" s="99" t="s">
        <v>69</v>
      </c>
      <c r="D31" s="100">
        <v>2</v>
      </c>
      <c r="E31" s="108">
        <v>3625</v>
      </c>
      <c r="F31" s="107">
        <f t="shared" si="0"/>
        <v>7250</v>
      </c>
      <c r="G31" s="102">
        <f t="shared" si="1"/>
        <v>167.758475</v>
      </c>
      <c r="H31" s="152"/>
    </row>
    <row r="32" spans="1:8" ht="18" customHeight="1" thickBot="1" x14ac:dyDescent="0.25">
      <c r="A32" s="93" t="s">
        <v>72</v>
      </c>
      <c r="B32" s="158" t="s">
        <v>71</v>
      </c>
      <c r="C32" s="99" t="s">
        <v>66</v>
      </c>
      <c r="D32" s="111" t="s">
        <v>95</v>
      </c>
      <c r="E32" s="112" t="s">
        <v>66</v>
      </c>
      <c r="F32" s="113">
        <v>20000</v>
      </c>
      <c r="G32" s="102">
        <f t="shared" si="1"/>
        <v>462.78199999999998</v>
      </c>
      <c r="H32" s="152"/>
    </row>
    <row r="33" spans="1:10" ht="18" customHeight="1" thickBot="1" x14ac:dyDescent="0.25">
      <c r="A33" s="93" t="s">
        <v>192</v>
      </c>
      <c r="B33" s="158" t="s">
        <v>184</v>
      </c>
      <c r="C33" s="99" t="s">
        <v>66</v>
      </c>
      <c r="D33" s="112" t="s">
        <v>95</v>
      </c>
      <c r="E33" s="108">
        <v>15000</v>
      </c>
      <c r="F33" s="107">
        <v>15000</v>
      </c>
      <c r="G33" s="102">
        <f t="shared" si="1"/>
        <v>347.0865</v>
      </c>
      <c r="H33" s="152"/>
    </row>
    <row r="34" spans="1:10" ht="18" customHeight="1" thickBot="1" x14ac:dyDescent="0.25">
      <c r="A34" s="93"/>
      <c r="B34" s="159" t="s">
        <v>73</v>
      </c>
      <c r="C34" s="94"/>
      <c r="D34" s="111"/>
      <c r="E34" s="108"/>
      <c r="F34" s="42">
        <f>SUM(F8:F33)</f>
        <v>1276424</v>
      </c>
      <c r="G34" s="79">
        <f t="shared" si="1"/>
        <v>29535.302578399998</v>
      </c>
      <c r="H34" s="153"/>
    </row>
    <row r="35" spans="1:10" ht="18" customHeight="1" thickBot="1" x14ac:dyDescent="0.25">
      <c r="A35" s="93">
        <v>1.2</v>
      </c>
      <c r="B35" s="159" t="s">
        <v>74</v>
      </c>
      <c r="C35" s="94"/>
      <c r="D35" s="111"/>
      <c r="E35" s="108"/>
      <c r="F35" s="43"/>
      <c r="G35" s="102"/>
      <c r="H35" s="153"/>
    </row>
    <row r="36" spans="1:10" ht="39" customHeight="1" thickBot="1" x14ac:dyDescent="0.25">
      <c r="A36" s="93" t="s">
        <v>75</v>
      </c>
      <c r="B36" s="76" t="s">
        <v>185</v>
      </c>
      <c r="C36" s="94" t="s">
        <v>76</v>
      </c>
      <c r="D36" s="111">
        <v>15</v>
      </c>
      <c r="E36" s="108">
        <v>400</v>
      </c>
      <c r="F36" s="107">
        <f>D36*E36</f>
        <v>6000</v>
      </c>
      <c r="G36" s="102">
        <f t="shared" si="1"/>
        <v>138.83459999999999</v>
      </c>
      <c r="H36" s="153"/>
    </row>
    <row r="37" spans="1:10" ht="57" customHeight="1" thickBot="1" x14ac:dyDescent="0.25">
      <c r="A37" s="93" t="s">
        <v>77</v>
      </c>
      <c r="B37" s="77" t="s">
        <v>78</v>
      </c>
      <c r="C37" s="94" t="s">
        <v>79</v>
      </c>
      <c r="D37" s="111">
        <v>250</v>
      </c>
      <c r="E37" s="108">
        <v>40</v>
      </c>
      <c r="F37" s="114">
        <f>D37*E37</f>
        <v>10000</v>
      </c>
      <c r="G37" s="102">
        <f t="shared" si="1"/>
        <v>231.39099999999999</v>
      </c>
      <c r="H37" s="153"/>
    </row>
    <row r="38" spans="1:10" s="115" customFormat="1" ht="44" customHeight="1" thickBot="1" x14ac:dyDescent="0.25">
      <c r="A38" s="93" t="s">
        <v>80</v>
      </c>
      <c r="B38" s="77" t="s">
        <v>207</v>
      </c>
      <c r="C38" s="94" t="s">
        <v>79</v>
      </c>
      <c r="D38" s="111" t="s">
        <v>95</v>
      </c>
      <c r="E38" s="112" t="s">
        <v>66</v>
      </c>
      <c r="F38" s="107">
        <v>400000</v>
      </c>
      <c r="G38" s="102">
        <f t="shared" si="1"/>
        <v>9255.64</v>
      </c>
      <c r="H38" s="153"/>
      <c r="I38" s="175"/>
      <c r="J38" s="176"/>
    </row>
    <row r="39" spans="1:10" ht="50" customHeight="1" thickBot="1" x14ac:dyDescent="0.25">
      <c r="A39" s="93" t="s">
        <v>81</v>
      </c>
      <c r="B39" s="160" t="s">
        <v>208</v>
      </c>
      <c r="C39" s="94" t="s">
        <v>79</v>
      </c>
      <c r="D39" s="111" t="s">
        <v>95</v>
      </c>
      <c r="E39" s="112" t="s">
        <v>66</v>
      </c>
      <c r="F39" s="116">
        <v>200000</v>
      </c>
      <c r="G39" s="102">
        <f t="shared" si="1"/>
        <v>4627.82</v>
      </c>
      <c r="H39" s="153"/>
    </row>
    <row r="40" spans="1:10" ht="36" customHeight="1" thickBot="1" x14ac:dyDescent="0.25">
      <c r="A40" s="93" t="s">
        <v>82</v>
      </c>
      <c r="B40" s="160" t="s">
        <v>187</v>
      </c>
      <c r="C40" s="94" t="s">
        <v>79</v>
      </c>
      <c r="D40" s="111" t="s">
        <v>95</v>
      </c>
      <c r="E40" s="112" t="s">
        <v>66</v>
      </c>
      <c r="F40" s="107">
        <v>100000</v>
      </c>
      <c r="G40" s="102">
        <f t="shared" si="1"/>
        <v>2313.91</v>
      </c>
      <c r="H40" s="153"/>
      <c r="I40" s="172"/>
      <c r="J40" s="173"/>
    </row>
    <row r="41" spans="1:10" ht="15" customHeight="1" thickBot="1" x14ac:dyDescent="0.25">
      <c r="A41" s="93"/>
      <c r="B41" s="161" t="s">
        <v>73</v>
      </c>
      <c r="C41" s="94"/>
      <c r="D41" s="111"/>
      <c r="E41" s="108"/>
      <c r="F41" s="3">
        <f>SUM(F36:F40)</f>
        <v>716000</v>
      </c>
      <c r="G41" s="79">
        <f t="shared" si="1"/>
        <v>16567.595600000001</v>
      </c>
      <c r="H41" s="153"/>
    </row>
    <row r="42" spans="1:10" ht="15" customHeight="1" thickBot="1" x14ac:dyDescent="0.25">
      <c r="A42" s="93">
        <v>1.3</v>
      </c>
      <c r="B42" s="162" t="s">
        <v>83</v>
      </c>
      <c r="C42" s="94"/>
      <c r="D42" s="111"/>
      <c r="E42" s="108"/>
      <c r="F42" s="43"/>
      <c r="G42" s="102"/>
      <c r="H42" s="153"/>
    </row>
    <row r="43" spans="1:10" ht="15" customHeight="1" thickBot="1" x14ac:dyDescent="0.25">
      <c r="A43" s="93"/>
      <c r="B43" s="163" t="s">
        <v>180</v>
      </c>
      <c r="C43" s="94"/>
      <c r="D43" s="111"/>
      <c r="E43" s="108"/>
      <c r="F43" s="42"/>
      <c r="G43" s="102"/>
      <c r="H43" s="153"/>
    </row>
    <row r="44" spans="1:10" ht="15" customHeight="1" thickBot="1" x14ac:dyDescent="0.25">
      <c r="A44" s="93" t="s">
        <v>84</v>
      </c>
      <c r="B44" s="164" t="s">
        <v>186</v>
      </c>
      <c r="C44" s="94" t="s">
        <v>79</v>
      </c>
      <c r="D44" s="111">
        <v>15000</v>
      </c>
      <c r="E44" s="108">
        <v>5</v>
      </c>
      <c r="F44" s="114">
        <f>D44*E44</f>
        <v>75000</v>
      </c>
      <c r="G44" s="102">
        <f t="shared" si="1"/>
        <v>1735.4324999999999</v>
      </c>
      <c r="H44" s="153"/>
      <c r="I44" s="172"/>
      <c r="J44" s="173"/>
    </row>
    <row r="45" spans="1:10" ht="15" customHeight="1" thickBot="1" x14ac:dyDescent="0.25">
      <c r="A45" s="93" t="s">
        <v>85</v>
      </c>
      <c r="B45" s="165" t="s">
        <v>210</v>
      </c>
      <c r="C45" s="94" t="s">
        <v>79</v>
      </c>
      <c r="D45" s="111">
        <v>100</v>
      </c>
      <c r="E45" s="108">
        <v>2000</v>
      </c>
      <c r="F45" s="107">
        <f t="shared" ref="F45:F47" si="3">D45*E45</f>
        <v>200000</v>
      </c>
      <c r="G45" s="102">
        <f t="shared" si="1"/>
        <v>4627.82</v>
      </c>
      <c r="H45" s="153"/>
    </row>
    <row r="46" spans="1:10" ht="15" customHeight="1" thickBot="1" x14ac:dyDescent="0.25">
      <c r="A46" s="93" t="s">
        <v>86</v>
      </c>
      <c r="B46" s="166" t="s">
        <v>209</v>
      </c>
      <c r="C46" s="94" t="s">
        <v>87</v>
      </c>
      <c r="D46" s="111">
        <v>10</v>
      </c>
      <c r="E46" s="108">
        <v>112</v>
      </c>
      <c r="F46" s="114">
        <f t="shared" si="3"/>
        <v>1120</v>
      </c>
      <c r="G46" s="102">
        <f t="shared" si="1"/>
        <v>25.915792</v>
      </c>
      <c r="H46" s="153"/>
    </row>
    <row r="47" spans="1:10" ht="15" customHeight="1" thickBot="1" x14ac:dyDescent="0.25">
      <c r="A47" s="93" t="s">
        <v>88</v>
      </c>
      <c r="B47" s="166" t="s">
        <v>214</v>
      </c>
      <c r="C47" s="94" t="s">
        <v>87</v>
      </c>
      <c r="D47" s="111">
        <v>28</v>
      </c>
      <c r="E47" s="108">
        <v>56</v>
      </c>
      <c r="F47" s="107">
        <f t="shared" si="3"/>
        <v>1568</v>
      </c>
      <c r="G47" s="102">
        <f t="shared" si="1"/>
        <v>36.282108799999996</v>
      </c>
      <c r="H47" s="153"/>
    </row>
    <row r="48" spans="1:10" ht="36" customHeight="1" thickBot="1" x14ac:dyDescent="0.25">
      <c r="A48" s="93" t="s">
        <v>89</v>
      </c>
      <c r="B48" s="166" t="s">
        <v>212</v>
      </c>
      <c r="C48" s="94" t="s">
        <v>79</v>
      </c>
      <c r="D48" s="111">
        <v>30000</v>
      </c>
      <c r="E48" s="112" t="s">
        <v>66</v>
      </c>
      <c r="F48" s="44"/>
      <c r="G48" s="102">
        <f t="shared" si="1"/>
        <v>0</v>
      </c>
      <c r="H48" s="153"/>
    </row>
    <row r="49" spans="1:10" ht="28" customHeight="1" thickBot="1" x14ac:dyDescent="0.25">
      <c r="A49" s="93" t="s">
        <v>90</v>
      </c>
      <c r="B49" s="165" t="s">
        <v>91</v>
      </c>
      <c r="C49" s="94" t="s">
        <v>79</v>
      </c>
      <c r="D49" s="111" t="s">
        <v>95</v>
      </c>
      <c r="E49" s="112" t="s">
        <v>66</v>
      </c>
      <c r="F49" s="113">
        <v>50000</v>
      </c>
      <c r="G49" s="102">
        <f t="shared" si="1"/>
        <v>1156.9549999999999</v>
      </c>
      <c r="H49" s="153"/>
    </row>
    <row r="50" spans="1:10" ht="49" customHeight="1" thickBot="1" x14ac:dyDescent="0.25">
      <c r="A50" s="93" t="s">
        <v>92</v>
      </c>
      <c r="B50" s="167" t="s">
        <v>211</v>
      </c>
      <c r="C50" s="94" t="s">
        <v>87</v>
      </c>
      <c r="D50" s="111" t="s">
        <v>95</v>
      </c>
      <c r="E50" s="112" t="s">
        <v>66</v>
      </c>
      <c r="F50" s="43"/>
      <c r="G50" s="102">
        <f t="shared" si="1"/>
        <v>0</v>
      </c>
      <c r="H50" s="153"/>
    </row>
    <row r="51" spans="1:10" ht="38" customHeight="1" thickBot="1" x14ac:dyDescent="0.25">
      <c r="A51" s="93" t="s">
        <v>93</v>
      </c>
      <c r="B51" s="166" t="s">
        <v>213</v>
      </c>
      <c r="C51" s="99" t="s">
        <v>66</v>
      </c>
      <c r="D51" s="111" t="s">
        <v>95</v>
      </c>
      <c r="E51" s="112" t="s">
        <v>66</v>
      </c>
      <c r="F51" s="107">
        <v>100000</v>
      </c>
      <c r="G51" s="102">
        <f t="shared" si="1"/>
        <v>2313.91</v>
      </c>
      <c r="H51" s="153"/>
    </row>
    <row r="52" spans="1:10" ht="18" customHeight="1" thickBot="1" x14ac:dyDescent="0.25">
      <c r="A52" s="117"/>
      <c r="B52" s="47" t="s">
        <v>73</v>
      </c>
      <c r="C52" s="94"/>
      <c r="D52" s="111"/>
      <c r="E52" s="108"/>
      <c r="F52" s="42">
        <f>SUM(F44:F51)</f>
        <v>427688</v>
      </c>
      <c r="G52" s="79">
        <f t="shared" si="1"/>
        <v>9896.3154008000001</v>
      </c>
      <c r="H52" s="153"/>
    </row>
    <row r="53" spans="1:10" ht="18" customHeight="1" thickBot="1" x14ac:dyDescent="0.25">
      <c r="A53" s="24">
        <v>1.4</v>
      </c>
      <c r="B53" s="2" t="s">
        <v>172</v>
      </c>
      <c r="C53" s="12"/>
      <c r="D53" s="25"/>
      <c r="E53" s="30"/>
      <c r="F53" s="45"/>
      <c r="G53" s="102"/>
      <c r="H53" s="152"/>
    </row>
    <row r="54" spans="1:10" ht="18" customHeight="1" thickBot="1" x14ac:dyDescent="0.25">
      <c r="A54" s="93" t="s">
        <v>94</v>
      </c>
      <c r="B54" s="98" t="s">
        <v>181</v>
      </c>
      <c r="C54" s="94"/>
      <c r="D54" s="111" t="s">
        <v>95</v>
      </c>
      <c r="E54" s="112" t="s">
        <v>66</v>
      </c>
      <c r="F54" s="107">
        <v>400000</v>
      </c>
      <c r="G54" s="102">
        <f t="shared" si="1"/>
        <v>9255.64</v>
      </c>
      <c r="H54" s="152"/>
    </row>
    <row r="55" spans="1:10" ht="18" customHeight="1" thickBot="1" x14ac:dyDescent="0.25">
      <c r="A55" s="93"/>
      <c r="B55" s="47" t="s">
        <v>73</v>
      </c>
      <c r="C55" s="94"/>
      <c r="D55" s="111"/>
      <c r="E55" s="108"/>
      <c r="F55" s="3">
        <f>SUM(F54:F54)</f>
        <v>400000</v>
      </c>
      <c r="G55" s="80">
        <f t="shared" si="1"/>
        <v>9255.64</v>
      </c>
      <c r="H55" s="153"/>
    </row>
    <row r="56" spans="1:10" ht="18" customHeight="1" thickBot="1" x14ac:dyDescent="0.25">
      <c r="A56" s="1">
        <v>1.5</v>
      </c>
      <c r="B56" s="2" t="s">
        <v>206</v>
      </c>
      <c r="C56" s="12"/>
      <c r="D56" s="19"/>
      <c r="E56" s="30"/>
      <c r="F56" s="45"/>
      <c r="G56" s="102"/>
      <c r="H56" s="152"/>
    </row>
    <row r="57" spans="1:10" ht="18" customHeight="1" thickBot="1" x14ac:dyDescent="0.25">
      <c r="A57" s="93" t="s">
        <v>96</v>
      </c>
      <c r="B57" s="118" t="s">
        <v>97</v>
      </c>
      <c r="C57" s="119" t="s">
        <v>98</v>
      </c>
      <c r="D57" s="95">
        <v>5</v>
      </c>
      <c r="E57" s="120">
        <f>20980+(20980*0.2)</f>
        <v>25176</v>
      </c>
      <c r="F57" s="121">
        <f>D57*E57</f>
        <v>125880</v>
      </c>
      <c r="G57" s="102">
        <f t="shared" si="1"/>
        <v>2912.7499079999998</v>
      </c>
      <c r="H57" s="152"/>
    </row>
    <row r="58" spans="1:10" ht="18" customHeight="1" thickBot="1" x14ac:dyDescent="0.25">
      <c r="A58" s="93" t="s">
        <v>99</v>
      </c>
      <c r="B58" s="98" t="s">
        <v>100</v>
      </c>
      <c r="C58" s="94" t="s">
        <v>98</v>
      </c>
      <c r="D58" s="95">
        <v>5</v>
      </c>
      <c r="E58" s="122">
        <f>16984+(16984*0.2)</f>
        <v>20380.8</v>
      </c>
      <c r="F58" s="116">
        <f>E58*D58</f>
        <v>101904</v>
      </c>
      <c r="G58" s="102">
        <f t="shared" si="1"/>
        <v>2357.9668464000001</v>
      </c>
      <c r="H58" s="152"/>
    </row>
    <row r="59" spans="1:10" ht="18" customHeight="1" thickBot="1" x14ac:dyDescent="0.25">
      <c r="A59" s="93" t="s">
        <v>101</v>
      </c>
      <c r="B59" s="98" t="s">
        <v>102</v>
      </c>
      <c r="C59" s="94" t="s">
        <v>98</v>
      </c>
      <c r="D59" s="95">
        <v>5</v>
      </c>
      <c r="E59" s="122">
        <f>16830+(16830*0.2)</f>
        <v>20196</v>
      </c>
      <c r="F59" s="107">
        <f t="shared" ref="F59:F63" si="4">E59*D59</f>
        <v>100980</v>
      </c>
      <c r="G59" s="102">
        <f t="shared" si="1"/>
        <v>2336.5863180000001</v>
      </c>
      <c r="H59" s="152"/>
      <c r="I59" s="172"/>
      <c r="J59" s="173"/>
    </row>
    <row r="60" spans="1:10" ht="18" customHeight="1" thickBot="1" x14ac:dyDescent="0.25">
      <c r="A60" s="93" t="s">
        <v>103</v>
      </c>
      <c r="B60" s="98" t="s">
        <v>104</v>
      </c>
      <c r="C60" s="94" t="s">
        <v>98</v>
      </c>
      <c r="D60" s="123">
        <v>5</v>
      </c>
      <c r="E60" s="124">
        <v>12124</v>
      </c>
      <c r="F60" s="125">
        <f t="shared" si="4"/>
        <v>60620</v>
      </c>
      <c r="G60" s="102">
        <f t="shared" si="1"/>
        <v>1402.6922419999999</v>
      </c>
      <c r="H60" s="152"/>
    </row>
    <row r="61" spans="1:10" ht="18" customHeight="1" thickBot="1" x14ac:dyDescent="0.25">
      <c r="A61" s="93" t="s">
        <v>105</v>
      </c>
      <c r="B61" s="98" t="s">
        <v>106</v>
      </c>
      <c r="C61" s="94" t="s">
        <v>98</v>
      </c>
      <c r="D61" s="123">
        <v>24</v>
      </c>
      <c r="E61" s="124">
        <v>7606</v>
      </c>
      <c r="F61" s="126">
        <f>E61*D61</f>
        <v>182544</v>
      </c>
      <c r="G61" s="102">
        <f t="shared" si="1"/>
        <v>4223.9038703999995</v>
      </c>
      <c r="H61" s="152"/>
      <c r="I61" s="172"/>
      <c r="J61" s="173"/>
    </row>
    <row r="62" spans="1:10" ht="18" customHeight="1" thickBot="1" x14ac:dyDescent="0.25">
      <c r="A62" s="93" t="s">
        <v>107</v>
      </c>
      <c r="B62" s="98" t="s">
        <v>108</v>
      </c>
      <c r="C62" s="94" t="s">
        <v>98</v>
      </c>
      <c r="D62" s="56">
        <v>5</v>
      </c>
      <c r="E62" s="124">
        <v>9765</v>
      </c>
      <c r="F62" s="125">
        <f t="shared" si="4"/>
        <v>48825</v>
      </c>
      <c r="G62" s="102">
        <f t="shared" si="1"/>
        <v>1129.7665574999999</v>
      </c>
      <c r="H62" s="152"/>
    </row>
    <row r="63" spans="1:10" ht="18" customHeight="1" thickBot="1" x14ac:dyDescent="0.25">
      <c r="A63" s="93" t="s">
        <v>109</v>
      </c>
      <c r="B63" s="98" t="s">
        <v>110</v>
      </c>
      <c r="C63" s="99" t="s">
        <v>66</v>
      </c>
      <c r="D63" s="56">
        <v>5</v>
      </c>
      <c r="E63" s="124">
        <v>2000</v>
      </c>
      <c r="F63" s="126">
        <f t="shared" si="4"/>
        <v>10000</v>
      </c>
      <c r="G63" s="102">
        <f t="shared" si="1"/>
        <v>231.39099999999999</v>
      </c>
      <c r="H63" s="152"/>
    </row>
    <row r="64" spans="1:10" ht="18" customHeight="1" thickBot="1" x14ac:dyDescent="0.25">
      <c r="A64" s="93" t="s">
        <v>111</v>
      </c>
      <c r="B64" s="98" t="s">
        <v>112</v>
      </c>
      <c r="C64" s="99" t="s">
        <v>66</v>
      </c>
      <c r="D64" s="127" t="s">
        <v>95</v>
      </c>
      <c r="E64" s="124">
        <v>130000</v>
      </c>
      <c r="F64" s="125">
        <f>E64</f>
        <v>130000</v>
      </c>
      <c r="G64" s="102">
        <f t="shared" si="1"/>
        <v>3008.0830000000001</v>
      </c>
      <c r="H64" s="152"/>
    </row>
    <row r="65" spans="1:10" ht="18" customHeight="1" thickBot="1" x14ac:dyDescent="0.25">
      <c r="A65" s="1"/>
      <c r="B65" s="47" t="s">
        <v>73</v>
      </c>
      <c r="C65" s="13"/>
      <c r="D65" s="57"/>
      <c r="E65" s="59"/>
      <c r="F65" s="48">
        <f>SUM(F57:F64)</f>
        <v>760753</v>
      </c>
      <c r="G65" s="79">
        <f t="shared" si="1"/>
        <v>17603.139742299998</v>
      </c>
      <c r="H65" s="153"/>
    </row>
    <row r="66" spans="1:10" ht="18" customHeight="1" thickBot="1" x14ac:dyDescent="0.25">
      <c r="A66" s="1">
        <v>1.6</v>
      </c>
      <c r="B66" s="2" t="s">
        <v>113</v>
      </c>
      <c r="C66" s="12"/>
      <c r="D66" s="58"/>
      <c r="E66" s="60"/>
      <c r="F66" s="49"/>
      <c r="G66" s="102"/>
      <c r="H66" s="152"/>
    </row>
    <row r="67" spans="1:10" ht="18" customHeight="1" thickBot="1" x14ac:dyDescent="0.25">
      <c r="A67" s="93" t="s">
        <v>114</v>
      </c>
      <c r="B67" s="98" t="s">
        <v>115</v>
      </c>
      <c r="C67" s="94" t="s">
        <v>98</v>
      </c>
      <c r="D67" s="123">
        <v>5</v>
      </c>
      <c r="E67" s="101">
        <v>4430</v>
      </c>
      <c r="F67" s="126">
        <f t="shared" ref="F67" si="5">E67*D67</f>
        <v>22150</v>
      </c>
      <c r="G67" s="102">
        <f t="shared" si="1"/>
        <v>512.53106500000001</v>
      </c>
      <c r="H67" s="152"/>
    </row>
    <row r="68" spans="1:10" ht="18" customHeight="1" thickBot="1" x14ac:dyDescent="0.25">
      <c r="A68" s="93" t="s">
        <v>116</v>
      </c>
      <c r="B68" s="7" t="s">
        <v>117</v>
      </c>
      <c r="C68" s="99" t="s">
        <v>66</v>
      </c>
      <c r="D68" s="127" t="s">
        <v>95</v>
      </c>
      <c r="E68" s="101">
        <v>40000</v>
      </c>
      <c r="F68" s="125">
        <f>E68</f>
        <v>40000</v>
      </c>
      <c r="G68" s="102">
        <f t="shared" si="1"/>
        <v>925.56399999999996</v>
      </c>
      <c r="H68" s="152"/>
    </row>
    <row r="69" spans="1:10" ht="18" customHeight="1" thickBot="1" x14ac:dyDescent="0.25">
      <c r="A69" s="93" t="s">
        <v>118</v>
      </c>
      <c r="B69" s="7" t="s">
        <v>119</v>
      </c>
      <c r="C69" s="99" t="s">
        <v>66</v>
      </c>
      <c r="D69" s="127" t="s">
        <v>95</v>
      </c>
      <c r="E69" s="101">
        <v>220000</v>
      </c>
      <c r="F69" s="126">
        <v>220000</v>
      </c>
      <c r="G69" s="102">
        <f t="shared" si="1"/>
        <v>5090.6019999999999</v>
      </c>
      <c r="H69" s="152"/>
    </row>
    <row r="70" spans="1:10" ht="38" customHeight="1" thickBot="1" x14ac:dyDescent="0.25">
      <c r="A70" s="93" t="s">
        <v>120</v>
      </c>
      <c r="B70" s="4" t="s">
        <v>171</v>
      </c>
      <c r="C70" s="94" t="s">
        <v>98</v>
      </c>
      <c r="D70" s="123">
        <v>24</v>
      </c>
      <c r="E70" s="128">
        <f>1350*5</f>
        <v>6750</v>
      </c>
      <c r="F70" s="129">
        <f>(12*E70)+(12*E70*0.2)</f>
        <v>97200</v>
      </c>
      <c r="G70" s="102">
        <f t="shared" si="1"/>
        <v>2249.1205199999999</v>
      </c>
      <c r="H70" s="154"/>
    </row>
    <row r="71" spans="1:10" ht="18" customHeight="1" thickBot="1" x14ac:dyDescent="0.25">
      <c r="A71" s="93" t="s">
        <v>121</v>
      </c>
      <c r="B71" s="98" t="s">
        <v>122</v>
      </c>
      <c r="C71" s="99" t="s">
        <v>66</v>
      </c>
      <c r="D71" s="127" t="s">
        <v>95</v>
      </c>
      <c r="E71" s="130" t="s">
        <v>66</v>
      </c>
      <c r="F71" s="126">
        <v>18000</v>
      </c>
      <c r="G71" s="102">
        <f t="shared" si="1"/>
        <v>416.50380000000001</v>
      </c>
      <c r="H71" s="152"/>
    </row>
    <row r="72" spans="1:10" ht="18" customHeight="1" thickBot="1" x14ac:dyDescent="0.25">
      <c r="A72" s="39"/>
      <c r="B72" s="47" t="s">
        <v>73</v>
      </c>
      <c r="C72" s="94"/>
      <c r="D72" s="123"/>
      <c r="E72" s="101"/>
      <c r="F72" s="48">
        <f>SUM(F67:F71)</f>
        <v>397350</v>
      </c>
      <c r="G72" s="79">
        <f t="shared" si="1"/>
        <v>9194.3213849999993</v>
      </c>
      <c r="H72" s="153"/>
    </row>
    <row r="73" spans="1:10" ht="45" customHeight="1" thickBot="1" x14ac:dyDescent="0.25">
      <c r="A73" s="1">
        <v>1.7</v>
      </c>
      <c r="B73" s="2" t="s">
        <v>205</v>
      </c>
      <c r="C73" s="12"/>
      <c r="D73" s="58"/>
      <c r="E73" s="60"/>
      <c r="F73" s="50"/>
      <c r="G73" s="102"/>
      <c r="H73" s="152"/>
    </row>
    <row r="74" spans="1:10" ht="18" customHeight="1" thickBot="1" x14ac:dyDescent="0.25">
      <c r="A74" s="5" t="s">
        <v>123</v>
      </c>
      <c r="B74" s="6" t="s">
        <v>124</v>
      </c>
      <c r="C74" s="99" t="s">
        <v>66</v>
      </c>
      <c r="D74" s="127" t="s">
        <v>95</v>
      </c>
      <c r="E74" s="101">
        <v>4000</v>
      </c>
      <c r="F74" s="125">
        <v>4000</v>
      </c>
      <c r="G74" s="102">
        <f t="shared" ref="G74:G115" si="6">F74*$G$4</f>
        <v>92.556399999999996</v>
      </c>
      <c r="H74" s="152"/>
    </row>
    <row r="75" spans="1:10" ht="18" customHeight="1" thickBot="1" x14ac:dyDescent="0.25">
      <c r="A75" s="5" t="s">
        <v>125</v>
      </c>
      <c r="B75" s="6" t="s">
        <v>126</v>
      </c>
      <c r="C75" s="99" t="s">
        <v>66</v>
      </c>
      <c r="D75" s="127" t="s">
        <v>95</v>
      </c>
      <c r="E75" s="101">
        <v>3000</v>
      </c>
      <c r="F75" s="126">
        <v>3000</v>
      </c>
      <c r="G75" s="102">
        <f t="shared" si="6"/>
        <v>69.417299999999997</v>
      </c>
      <c r="H75" s="152"/>
    </row>
    <row r="76" spans="1:10" ht="40" customHeight="1" thickBot="1" x14ac:dyDescent="0.25">
      <c r="A76" s="5" t="s">
        <v>127</v>
      </c>
      <c r="B76" s="6" t="s">
        <v>128</v>
      </c>
      <c r="C76" s="99" t="s">
        <v>66</v>
      </c>
      <c r="D76" s="127" t="s">
        <v>95</v>
      </c>
      <c r="E76" s="101">
        <v>18300</v>
      </c>
      <c r="F76" s="125">
        <v>18300</v>
      </c>
      <c r="G76" s="102">
        <f t="shared" si="6"/>
        <v>423.44552999999996</v>
      </c>
      <c r="H76" s="152"/>
    </row>
    <row r="77" spans="1:10" ht="31" customHeight="1" thickBot="1" x14ac:dyDescent="0.25">
      <c r="A77" s="5" t="s">
        <v>129</v>
      </c>
      <c r="B77" s="98" t="s">
        <v>199</v>
      </c>
      <c r="C77" s="99" t="s">
        <v>66</v>
      </c>
      <c r="D77" s="127" t="s">
        <v>95</v>
      </c>
      <c r="E77" s="101">
        <v>2600</v>
      </c>
      <c r="F77" s="126">
        <v>2600</v>
      </c>
      <c r="G77" s="102">
        <f t="shared" si="6"/>
        <v>60.161659999999998</v>
      </c>
      <c r="H77" s="152"/>
    </row>
    <row r="78" spans="1:10" ht="18" customHeight="1" thickBot="1" x14ac:dyDescent="0.25">
      <c r="A78" s="5" t="s">
        <v>130</v>
      </c>
      <c r="B78" s="7" t="s">
        <v>188</v>
      </c>
      <c r="C78" s="99" t="s">
        <v>66</v>
      </c>
      <c r="D78" s="127" t="s">
        <v>95</v>
      </c>
      <c r="E78" s="101">
        <v>250000</v>
      </c>
      <c r="F78" s="125">
        <v>250000</v>
      </c>
      <c r="G78" s="102">
        <f t="shared" si="6"/>
        <v>5784.7749999999996</v>
      </c>
      <c r="H78" s="152"/>
      <c r="I78" s="172"/>
      <c r="J78" s="173"/>
    </row>
    <row r="79" spans="1:10" ht="18" customHeight="1" thickBot="1" x14ac:dyDescent="0.25">
      <c r="A79" s="5"/>
      <c r="B79" s="47" t="s">
        <v>73</v>
      </c>
      <c r="C79" s="94"/>
      <c r="D79" s="123"/>
      <c r="E79" s="131"/>
      <c r="F79" s="48">
        <f>SUM(F74:F78)</f>
        <v>277900</v>
      </c>
      <c r="G79" s="79">
        <f t="shared" si="6"/>
        <v>6430.3558899999998</v>
      </c>
      <c r="H79" s="153"/>
    </row>
    <row r="80" spans="1:10" ht="18" customHeight="1" thickBot="1" x14ac:dyDescent="0.25">
      <c r="A80" s="1">
        <v>1.8</v>
      </c>
      <c r="B80" s="26" t="s">
        <v>189</v>
      </c>
      <c r="C80" s="94"/>
      <c r="D80" s="123"/>
      <c r="E80" s="101"/>
      <c r="F80" s="125"/>
      <c r="G80" s="102"/>
      <c r="H80" s="153"/>
    </row>
    <row r="81" spans="1:8" ht="18" customHeight="1" thickBot="1" x14ac:dyDescent="0.25">
      <c r="A81" s="1" t="s">
        <v>131</v>
      </c>
      <c r="B81" s="77" t="s">
        <v>204</v>
      </c>
      <c r="C81" s="94"/>
      <c r="D81" s="123"/>
      <c r="E81" s="101">
        <v>100000</v>
      </c>
      <c r="F81" s="126">
        <v>100000</v>
      </c>
      <c r="G81" s="102">
        <f t="shared" si="6"/>
        <v>2313.91</v>
      </c>
      <c r="H81" s="153"/>
    </row>
    <row r="82" spans="1:8" ht="18" customHeight="1" thickBot="1" x14ac:dyDescent="0.25">
      <c r="A82" s="1" t="s">
        <v>132</v>
      </c>
      <c r="B82" s="7" t="s">
        <v>182</v>
      </c>
      <c r="C82" s="94"/>
      <c r="D82" s="123"/>
      <c r="E82" s="101">
        <v>100000</v>
      </c>
      <c r="F82" s="126">
        <v>100000</v>
      </c>
      <c r="G82" s="102">
        <f t="shared" si="6"/>
        <v>2313.91</v>
      </c>
      <c r="H82" s="152"/>
    </row>
    <row r="83" spans="1:8" ht="18" customHeight="1" thickBot="1" x14ac:dyDescent="0.25">
      <c r="A83" s="5"/>
      <c r="B83" s="47" t="s">
        <v>73</v>
      </c>
      <c r="C83" s="94"/>
      <c r="D83" s="123"/>
      <c r="E83" s="101"/>
      <c r="F83" s="51">
        <f>SUM(F81:F82)</f>
        <v>200000</v>
      </c>
      <c r="G83" s="79">
        <f t="shared" si="6"/>
        <v>4627.82</v>
      </c>
      <c r="H83" s="153"/>
    </row>
    <row r="84" spans="1:8" ht="18" customHeight="1" thickBot="1" x14ac:dyDescent="0.25">
      <c r="A84" s="24"/>
      <c r="B84" s="2" t="s">
        <v>203</v>
      </c>
      <c r="C84" s="12"/>
      <c r="D84" s="58"/>
      <c r="E84" s="60"/>
      <c r="F84" s="48">
        <f>F83+F79+F72+F65+F55+F52+F41+F34</f>
        <v>4456115</v>
      </c>
      <c r="G84" s="79">
        <f t="shared" si="6"/>
        <v>103110.49059649999</v>
      </c>
      <c r="H84" s="153"/>
    </row>
    <row r="85" spans="1:8" ht="18" customHeight="1" thickBot="1" x14ac:dyDescent="0.25">
      <c r="A85" s="75">
        <v>2</v>
      </c>
      <c r="B85" s="71" t="s">
        <v>198</v>
      </c>
      <c r="C85" s="72"/>
      <c r="D85" s="73"/>
      <c r="E85" s="74"/>
      <c r="F85" s="132"/>
      <c r="G85" s="133"/>
      <c r="H85" s="152"/>
    </row>
    <row r="86" spans="1:8" ht="18" customHeight="1" thickBot="1" x14ac:dyDescent="0.25">
      <c r="A86" s="1">
        <v>2.1</v>
      </c>
      <c r="B86" s="2" t="s">
        <v>133</v>
      </c>
      <c r="C86" s="12"/>
      <c r="D86" s="58"/>
      <c r="E86" s="60"/>
      <c r="F86" s="134"/>
      <c r="G86" s="102"/>
      <c r="H86" s="152"/>
    </row>
    <row r="87" spans="1:8" ht="18" customHeight="1" thickBot="1" x14ac:dyDescent="0.25">
      <c r="A87" s="5" t="s">
        <v>134</v>
      </c>
      <c r="B87" s="118" t="s">
        <v>135</v>
      </c>
      <c r="C87" s="119" t="s">
        <v>136</v>
      </c>
      <c r="D87" s="123">
        <v>5</v>
      </c>
      <c r="E87" s="135">
        <f>48384+(48384*0.2)</f>
        <v>58060.800000000003</v>
      </c>
      <c r="F87" s="136">
        <f>D87*E87</f>
        <v>290304</v>
      </c>
      <c r="G87" s="102">
        <f t="shared" si="6"/>
        <v>6717.3732863999994</v>
      </c>
      <c r="H87" s="152"/>
    </row>
    <row r="88" spans="1:8" ht="18" customHeight="1" thickBot="1" x14ac:dyDescent="0.25">
      <c r="A88" s="5" t="s">
        <v>190</v>
      </c>
      <c r="B88" s="118" t="s">
        <v>137</v>
      </c>
      <c r="C88" s="119" t="s">
        <v>136</v>
      </c>
      <c r="D88" s="123">
        <v>5</v>
      </c>
      <c r="E88" s="137">
        <f>14320+(14320*0.2)</f>
        <v>17184</v>
      </c>
      <c r="F88" s="136">
        <f t="shared" ref="F88:F90" si="7">D88*E88</f>
        <v>85920</v>
      </c>
      <c r="G88" s="102">
        <f t="shared" si="6"/>
        <v>1988.111472</v>
      </c>
      <c r="H88" s="152"/>
    </row>
    <row r="89" spans="1:8" ht="18" customHeight="1" thickBot="1" x14ac:dyDescent="0.25">
      <c r="A89" s="5" t="s">
        <v>138</v>
      </c>
      <c r="B89" s="118" t="s">
        <v>139</v>
      </c>
      <c r="C89" s="119" t="s">
        <v>136</v>
      </c>
      <c r="D89" s="123">
        <v>5</v>
      </c>
      <c r="E89" s="137">
        <f>11741+(11741*0.2)</f>
        <v>14089.2</v>
      </c>
      <c r="F89" s="136">
        <f t="shared" si="7"/>
        <v>70446</v>
      </c>
      <c r="G89" s="102">
        <f t="shared" si="6"/>
        <v>1630.0570385999999</v>
      </c>
      <c r="H89" s="152"/>
    </row>
    <row r="90" spans="1:8" ht="18" customHeight="1" thickBot="1" x14ac:dyDescent="0.25">
      <c r="A90" s="5" t="s">
        <v>140</v>
      </c>
      <c r="B90" s="138" t="s">
        <v>141</v>
      </c>
      <c r="C90" s="119" t="s">
        <v>136</v>
      </c>
      <c r="D90" s="123">
        <v>5</v>
      </c>
      <c r="E90" s="137">
        <f>7260+(7260*0.2)</f>
        <v>8712</v>
      </c>
      <c r="F90" s="136">
        <f t="shared" si="7"/>
        <v>43560</v>
      </c>
      <c r="G90" s="102">
        <f t="shared" si="6"/>
        <v>1007.9391959999999</v>
      </c>
      <c r="H90" s="152"/>
    </row>
    <row r="91" spans="1:8" ht="18" customHeight="1" thickBot="1" x14ac:dyDescent="0.25">
      <c r="A91" s="5" t="s">
        <v>142</v>
      </c>
      <c r="B91" s="138" t="s">
        <v>112</v>
      </c>
      <c r="C91" s="119"/>
      <c r="D91" s="123"/>
      <c r="E91" s="137">
        <v>130000</v>
      </c>
      <c r="F91" s="139">
        <f>E91</f>
        <v>130000</v>
      </c>
      <c r="G91" s="102">
        <f t="shared" si="6"/>
        <v>3008.0830000000001</v>
      </c>
      <c r="H91" s="152"/>
    </row>
    <row r="92" spans="1:8" ht="18" customHeight="1" thickBot="1" x14ac:dyDescent="0.25">
      <c r="A92" s="5"/>
      <c r="B92" s="47" t="s">
        <v>73</v>
      </c>
      <c r="C92" s="15"/>
      <c r="D92" s="123"/>
      <c r="E92" s="61"/>
      <c r="F92" s="52">
        <f>SUM(F87:F91)</f>
        <v>620230</v>
      </c>
      <c r="G92" s="79">
        <f t="shared" si="6"/>
        <v>14351.563993</v>
      </c>
      <c r="H92" s="155"/>
    </row>
    <row r="93" spans="1:8" ht="18" customHeight="1" thickBot="1" x14ac:dyDescent="0.25">
      <c r="A93" s="1">
        <v>2.2000000000000002</v>
      </c>
      <c r="B93" s="2" t="s">
        <v>143</v>
      </c>
      <c r="C93" s="119"/>
      <c r="D93" s="123"/>
      <c r="E93" s="137"/>
      <c r="F93" s="139"/>
      <c r="G93" s="102"/>
      <c r="H93" s="152"/>
    </row>
    <row r="94" spans="1:8" ht="18" customHeight="1" thickBot="1" x14ac:dyDescent="0.25">
      <c r="A94" s="5" t="s">
        <v>144</v>
      </c>
      <c r="B94" s="118" t="s">
        <v>145</v>
      </c>
      <c r="C94" s="119" t="s">
        <v>136</v>
      </c>
      <c r="D94" s="123">
        <v>5</v>
      </c>
      <c r="E94" s="137">
        <f>7260+(7260*0.2)</f>
        <v>8712</v>
      </c>
      <c r="F94" s="136">
        <f t="shared" ref="F94:F96" si="8">D94*E94</f>
        <v>43560</v>
      </c>
      <c r="G94" s="102">
        <f t="shared" si="6"/>
        <v>1007.9391959999999</v>
      </c>
      <c r="H94" s="152"/>
    </row>
    <row r="95" spans="1:8" ht="18" customHeight="1" thickBot="1" x14ac:dyDescent="0.25">
      <c r="A95" s="5" t="s">
        <v>146</v>
      </c>
      <c r="B95" s="118" t="s">
        <v>147</v>
      </c>
      <c r="C95" s="119" t="s">
        <v>136</v>
      </c>
      <c r="D95" s="123">
        <v>5</v>
      </c>
      <c r="E95" s="137">
        <f>3390+(3390*0.2)</f>
        <v>4068</v>
      </c>
      <c r="F95" s="139">
        <f t="shared" si="8"/>
        <v>20340</v>
      </c>
      <c r="G95" s="102">
        <f t="shared" si="6"/>
        <v>470.649294</v>
      </c>
      <c r="H95" s="155"/>
    </row>
    <row r="96" spans="1:8" ht="18" customHeight="1" thickBot="1" x14ac:dyDescent="0.25">
      <c r="A96" s="5" t="s">
        <v>148</v>
      </c>
      <c r="B96" s="118" t="s">
        <v>200</v>
      </c>
      <c r="C96" s="119" t="s">
        <v>136</v>
      </c>
      <c r="D96" s="123">
        <v>5</v>
      </c>
      <c r="E96" s="137">
        <f>9879+(9879*0.2)</f>
        <v>11854.8</v>
      </c>
      <c r="F96" s="136">
        <f t="shared" si="8"/>
        <v>59274</v>
      </c>
      <c r="G96" s="102">
        <f t="shared" si="6"/>
        <v>1371.5470134</v>
      </c>
      <c r="H96" s="155"/>
    </row>
    <row r="97" spans="1:8" ht="18" customHeight="1" thickBot="1" x14ac:dyDescent="0.25">
      <c r="A97" s="5" t="s">
        <v>149</v>
      </c>
      <c r="B97" s="174" t="s">
        <v>216</v>
      </c>
      <c r="C97" s="99" t="s">
        <v>66</v>
      </c>
      <c r="D97" s="127" t="s">
        <v>95</v>
      </c>
      <c r="E97" s="137">
        <v>36000</v>
      </c>
      <c r="F97" s="139">
        <v>36000</v>
      </c>
      <c r="G97" s="102">
        <f t="shared" si="6"/>
        <v>833.00760000000002</v>
      </c>
      <c r="H97" s="152"/>
    </row>
    <row r="98" spans="1:8" ht="18" customHeight="1" thickBot="1" x14ac:dyDescent="0.25">
      <c r="A98" s="5" t="s">
        <v>150</v>
      </c>
      <c r="B98" s="118" t="s">
        <v>112</v>
      </c>
      <c r="C98" s="99" t="s">
        <v>66</v>
      </c>
      <c r="D98" s="127" t="s">
        <v>95</v>
      </c>
      <c r="E98" s="137">
        <v>40000</v>
      </c>
      <c r="F98" s="136">
        <f>E98</f>
        <v>40000</v>
      </c>
      <c r="G98" s="102">
        <f t="shared" si="6"/>
        <v>925.56399999999996</v>
      </c>
      <c r="H98" s="152"/>
    </row>
    <row r="99" spans="1:8" ht="18" customHeight="1" thickBot="1" x14ac:dyDescent="0.25">
      <c r="A99" s="5"/>
      <c r="B99" s="47" t="s">
        <v>73</v>
      </c>
      <c r="C99" s="119"/>
      <c r="D99" s="123"/>
      <c r="E99" s="61"/>
      <c r="F99" s="52">
        <f>SUM(F94:F97)</f>
        <v>159174</v>
      </c>
      <c r="G99" s="79">
        <f t="shared" si="6"/>
        <v>3683.1431033999997</v>
      </c>
      <c r="H99" s="155"/>
    </row>
    <row r="100" spans="1:8" ht="18" customHeight="1" thickBot="1" x14ac:dyDescent="0.25">
      <c r="A100" s="1"/>
      <c r="B100" s="2" t="s">
        <v>201</v>
      </c>
      <c r="C100" s="12"/>
      <c r="D100" s="123"/>
      <c r="E100" s="70"/>
      <c r="F100" s="69"/>
      <c r="G100" s="102"/>
      <c r="H100" s="152"/>
    </row>
    <row r="101" spans="1:8" ht="18" customHeight="1" thickBot="1" x14ac:dyDescent="0.25">
      <c r="A101" s="1">
        <v>2.2999999999999998</v>
      </c>
      <c r="B101" s="2" t="s">
        <v>151</v>
      </c>
      <c r="C101" s="12"/>
      <c r="D101" s="123"/>
      <c r="E101" s="62"/>
      <c r="F101" s="125"/>
      <c r="G101" s="102"/>
      <c r="H101" s="155"/>
    </row>
    <row r="102" spans="1:8" ht="18" customHeight="1" thickBot="1" x14ac:dyDescent="0.25">
      <c r="A102" s="5" t="s">
        <v>152</v>
      </c>
      <c r="B102" s="6" t="s">
        <v>153</v>
      </c>
      <c r="C102" s="99" t="s">
        <v>66</v>
      </c>
      <c r="D102" s="123">
        <v>5</v>
      </c>
      <c r="E102" s="63">
        <v>10000</v>
      </c>
      <c r="F102" s="53">
        <f>D102*E102</f>
        <v>50000</v>
      </c>
      <c r="G102" s="102">
        <f t="shared" si="6"/>
        <v>1156.9549999999999</v>
      </c>
      <c r="H102" s="152"/>
    </row>
    <row r="103" spans="1:8" ht="18" customHeight="1" thickBot="1" x14ac:dyDescent="0.25">
      <c r="A103" s="5" t="s">
        <v>154</v>
      </c>
      <c r="B103" s="6" t="s">
        <v>155</v>
      </c>
      <c r="C103" s="16" t="s">
        <v>136</v>
      </c>
      <c r="D103" s="123">
        <v>5</v>
      </c>
      <c r="E103" s="63">
        <v>5000</v>
      </c>
      <c r="F103" s="136">
        <f t="shared" ref="F103:F106" si="9">D103*E103</f>
        <v>25000</v>
      </c>
      <c r="G103" s="102">
        <f t="shared" si="6"/>
        <v>578.47749999999996</v>
      </c>
      <c r="H103" s="152"/>
    </row>
    <row r="104" spans="1:8" ht="18" customHeight="1" thickBot="1" x14ac:dyDescent="0.25">
      <c r="A104" s="5" t="s">
        <v>156</v>
      </c>
      <c r="B104" s="6" t="s">
        <v>157</v>
      </c>
      <c r="C104" s="16" t="s">
        <v>136</v>
      </c>
      <c r="D104" s="123">
        <v>5</v>
      </c>
      <c r="E104" s="63">
        <v>3000</v>
      </c>
      <c r="F104" s="139">
        <f t="shared" si="9"/>
        <v>15000</v>
      </c>
      <c r="G104" s="102">
        <f t="shared" si="6"/>
        <v>347.0865</v>
      </c>
      <c r="H104" s="152"/>
    </row>
    <row r="105" spans="1:8" ht="18" customHeight="1" thickBot="1" x14ac:dyDescent="0.25">
      <c r="A105" s="5" t="s">
        <v>158</v>
      </c>
      <c r="B105" s="6" t="s">
        <v>159</v>
      </c>
      <c r="C105" s="16" t="s">
        <v>136</v>
      </c>
      <c r="D105" s="123">
        <v>5</v>
      </c>
      <c r="E105" s="63">
        <v>10000</v>
      </c>
      <c r="F105" s="136">
        <f t="shared" si="9"/>
        <v>50000</v>
      </c>
      <c r="G105" s="102">
        <f t="shared" si="6"/>
        <v>1156.9549999999999</v>
      </c>
      <c r="H105" s="152"/>
    </row>
    <row r="106" spans="1:8" ht="18" customHeight="1" thickBot="1" x14ac:dyDescent="0.25">
      <c r="A106" s="9" t="s">
        <v>160</v>
      </c>
      <c r="B106" s="7" t="s">
        <v>161</v>
      </c>
      <c r="C106" s="17" t="s">
        <v>98</v>
      </c>
      <c r="D106" s="123">
        <v>5</v>
      </c>
      <c r="E106" s="63">
        <v>20000</v>
      </c>
      <c r="F106" s="139">
        <f t="shared" si="9"/>
        <v>100000</v>
      </c>
      <c r="G106" s="102">
        <f t="shared" si="6"/>
        <v>2313.91</v>
      </c>
      <c r="H106" s="152"/>
    </row>
    <row r="107" spans="1:8" ht="18" customHeight="1" thickBot="1" x14ac:dyDescent="0.25">
      <c r="A107" s="5" t="s">
        <v>162</v>
      </c>
      <c r="B107" s="6" t="s">
        <v>163</v>
      </c>
      <c r="C107" s="99" t="s">
        <v>66</v>
      </c>
      <c r="D107" s="127" t="s">
        <v>95</v>
      </c>
      <c r="E107" s="63">
        <v>10000</v>
      </c>
      <c r="F107" s="136">
        <v>10000</v>
      </c>
      <c r="G107" s="102">
        <f t="shared" si="6"/>
        <v>231.39099999999999</v>
      </c>
      <c r="H107" s="156"/>
    </row>
    <row r="108" spans="1:8" ht="18" customHeight="1" thickBot="1" x14ac:dyDescent="0.25">
      <c r="A108" s="5" t="s">
        <v>164</v>
      </c>
      <c r="B108" s="6" t="s">
        <v>165</v>
      </c>
      <c r="C108" s="99" t="s">
        <v>66</v>
      </c>
      <c r="D108" s="127" t="s">
        <v>95</v>
      </c>
      <c r="E108" s="63">
        <v>10000</v>
      </c>
      <c r="F108" s="136">
        <v>10000</v>
      </c>
      <c r="G108" s="102">
        <f t="shared" si="6"/>
        <v>231.39099999999999</v>
      </c>
      <c r="H108" s="152"/>
    </row>
    <row r="109" spans="1:8" ht="18" customHeight="1" thickBot="1" x14ac:dyDescent="0.25">
      <c r="A109" s="5" t="s">
        <v>166</v>
      </c>
      <c r="B109" s="6" t="s">
        <v>167</v>
      </c>
      <c r="C109" s="16" t="s">
        <v>136</v>
      </c>
      <c r="D109" s="123">
        <v>12</v>
      </c>
      <c r="E109" s="63">
        <v>300</v>
      </c>
      <c r="F109" s="140">
        <f t="shared" ref="F109" si="10">D109*E109*0.5</f>
        <v>1800</v>
      </c>
      <c r="G109" s="102">
        <f t="shared" si="6"/>
        <v>41.650379999999998</v>
      </c>
      <c r="H109" s="152"/>
    </row>
    <row r="110" spans="1:8" ht="18" customHeight="1" thickBot="1" x14ac:dyDescent="0.25">
      <c r="A110" s="5" t="s">
        <v>168</v>
      </c>
      <c r="B110" s="6" t="s">
        <v>169</v>
      </c>
      <c r="C110" s="99" t="s">
        <v>66</v>
      </c>
      <c r="D110" s="127" t="s">
        <v>95</v>
      </c>
      <c r="E110" s="64">
        <v>20000</v>
      </c>
      <c r="F110" s="136">
        <v>20000</v>
      </c>
      <c r="G110" s="102">
        <f t="shared" si="6"/>
        <v>462.78199999999998</v>
      </c>
      <c r="H110" s="152"/>
    </row>
    <row r="111" spans="1:8" ht="18" customHeight="1" thickBot="1" x14ac:dyDescent="0.25">
      <c r="A111" s="5" t="s">
        <v>194</v>
      </c>
      <c r="B111" s="141" t="s">
        <v>196</v>
      </c>
      <c r="C111" s="104" t="s">
        <v>66</v>
      </c>
      <c r="D111" s="105" t="s">
        <v>95</v>
      </c>
      <c r="E111" s="142">
        <v>140000</v>
      </c>
      <c r="F111" s="143">
        <v>140000</v>
      </c>
      <c r="G111" s="102">
        <f t="shared" si="6"/>
        <v>3239.4739999999997</v>
      </c>
    </row>
    <row r="112" spans="1:8" ht="18" customHeight="1" thickBot="1" x14ac:dyDescent="0.25">
      <c r="A112" s="5" t="s">
        <v>195</v>
      </c>
      <c r="B112" s="144" t="s">
        <v>197</v>
      </c>
      <c r="C112" s="104" t="s">
        <v>66</v>
      </c>
      <c r="D112" s="105">
        <v>2</v>
      </c>
      <c r="E112" s="144">
        <v>15000</v>
      </c>
      <c r="F112" s="136">
        <f t="shared" ref="F112" si="11">D112*E112</f>
        <v>30000</v>
      </c>
      <c r="G112" s="102">
        <f t="shared" si="6"/>
        <v>694.173</v>
      </c>
      <c r="H112" s="155"/>
    </row>
    <row r="113" spans="1:8" ht="18" customHeight="1" thickBot="1" x14ac:dyDescent="0.25">
      <c r="A113" s="67"/>
      <c r="B113" s="47" t="s">
        <v>73</v>
      </c>
      <c r="C113" s="14"/>
      <c r="D113" s="123"/>
      <c r="E113" s="68"/>
      <c r="F113" s="69">
        <f>SUM(F102:F112)</f>
        <v>451800</v>
      </c>
      <c r="G113" s="79">
        <f t="shared" si="6"/>
        <v>10454.24538</v>
      </c>
      <c r="H113" s="155"/>
    </row>
    <row r="114" spans="1:8" ht="18" customHeight="1" thickBot="1" x14ac:dyDescent="0.25">
      <c r="A114" s="8"/>
      <c r="B114" s="2" t="s">
        <v>202</v>
      </c>
      <c r="C114" s="14"/>
      <c r="D114" s="123"/>
      <c r="E114" s="65"/>
      <c r="F114" s="54">
        <f>F113+F99+F92</f>
        <v>1231204</v>
      </c>
      <c r="G114" s="79">
        <f t="shared" si="6"/>
        <v>28488.952476399998</v>
      </c>
      <c r="H114" s="157"/>
    </row>
    <row r="115" spans="1:8" ht="18" customHeight="1" thickBot="1" x14ac:dyDescent="0.25">
      <c r="A115" s="10"/>
      <c r="B115" s="11" t="s">
        <v>170</v>
      </c>
      <c r="C115" s="18"/>
      <c r="D115" s="145"/>
      <c r="E115" s="66"/>
      <c r="F115" s="55">
        <f>F114+F84</f>
        <v>5687319</v>
      </c>
      <c r="G115" s="79">
        <f t="shared" si="6"/>
        <v>131599.4430729</v>
      </c>
    </row>
    <row r="116" spans="1:8" ht="17" thickTop="1" x14ac:dyDescent="0.2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Garadidas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wosen</dc:creator>
  <cp:lastModifiedBy>Tim and Julie Cole</cp:lastModifiedBy>
  <dcterms:created xsi:type="dcterms:W3CDTF">2020-02-06T05:22:28Z</dcterms:created>
  <dcterms:modified xsi:type="dcterms:W3CDTF">2020-06-24T15:43:53Z</dcterms:modified>
</cp:coreProperties>
</file>