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<sst xmlns="http://schemas.openxmlformats.org/spreadsheetml/2006/main" count="172" uniqueCount="82">
  <si>
    <t xml:space="preserve">Quantity </t>
  </si>
  <si>
    <t xml:space="preserve">Unit </t>
  </si>
  <si>
    <t xml:space="preserve">Total Cost </t>
  </si>
  <si>
    <t xml:space="preserve">Item </t>
  </si>
  <si>
    <t>No</t>
  </si>
  <si>
    <t>A</t>
  </si>
  <si>
    <t>n/a</t>
  </si>
  <si>
    <t>books</t>
  </si>
  <si>
    <t>IDR</t>
  </si>
  <si>
    <t>USD</t>
  </si>
  <si>
    <t>-</t>
  </si>
  <si>
    <t>Koran Kompas</t>
  </si>
  <si>
    <t>B</t>
  </si>
  <si>
    <t xml:space="preserve">Educational posters, wall charts and maps </t>
  </si>
  <si>
    <t>Annual magazine subscription, including:</t>
  </si>
  <si>
    <t xml:space="preserve">Books </t>
  </si>
  <si>
    <t xml:space="preserve">Furniture and Bookshelves </t>
  </si>
  <si>
    <t>Tall bookshelves - 2mx2m</t>
  </si>
  <si>
    <t>items</t>
  </si>
  <si>
    <t>item</t>
  </si>
  <si>
    <t>Table set</t>
  </si>
  <si>
    <t>1 table and 4 chairs</t>
  </si>
  <si>
    <t>Amenities</t>
  </si>
  <si>
    <t>Carpet tiles</t>
  </si>
  <si>
    <t xml:space="preserve">Computer </t>
  </si>
  <si>
    <t>Library Amenities</t>
  </si>
  <si>
    <t>Information Centre Amenities</t>
  </si>
  <si>
    <t>Printer cartridges - for printer</t>
  </si>
  <si>
    <t xml:space="preserve">Printer has been donated </t>
  </si>
  <si>
    <t xml:space="preserve">Desk set </t>
  </si>
  <si>
    <t>1 desk and a chair</t>
  </si>
  <si>
    <t>A small cupboard for storage</t>
  </si>
  <si>
    <t>set</t>
  </si>
  <si>
    <t>C</t>
  </si>
  <si>
    <t xml:space="preserve">Library Activity Needs </t>
  </si>
  <si>
    <t xml:space="preserve">Creativity Kit </t>
  </si>
  <si>
    <t xml:space="preserve">Educational films </t>
  </si>
  <si>
    <t>D</t>
  </si>
  <si>
    <t>D.1</t>
  </si>
  <si>
    <t>D.2</t>
  </si>
  <si>
    <t>E</t>
  </si>
  <si>
    <t>Project Management</t>
  </si>
  <si>
    <t>months</t>
  </si>
  <si>
    <t>Part-time librarian</t>
  </si>
  <si>
    <t xml:space="preserve">Internet connection </t>
  </si>
  <si>
    <t>As part of the Information Centre support</t>
  </si>
  <si>
    <t>books and other reading materials</t>
  </si>
  <si>
    <t>computer and printer</t>
  </si>
  <si>
    <t>other library needs: stationary, paper and so on</t>
  </si>
  <si>
    <t>Sub-total A</t>
  </si>
  <si>
    <t>Sub-total B</t>
  </si>
  <si>
    <t>Sub-total C</t>
  </si>
  <si>
    <t>Sub-total D (D.1 + D.2)</t>
  </si>
  <si>
    <t xml:space="preserve">Sub-total E </t>
  </si>
  <si>
    <t>Value / Item</t>
  </si>
  <si>
    <t>Overhead Costs</t>
  </si>
  <si>
    <t>15% overhead expenses covering: Head Office Consolidated accounting, share of audit, personnel taxes and government
insurance, and supporting services</t>
  </si>
  <si>
    <t>TOTAL PROJECT COST (BEFORE OVERHEAD COSTS)</t>
  </si>
  <si>
    <t>Conversion rate: 1 USD = IDR 8,700</t>
  </si>
  <si>
    <t>F</t>
  </si>
  <si>
    <t>Expansion of Book Collection and Reference Materials</t>
  </si>
  <si>
    <t xml:space="preserve">Purchase of various Indonesian books, including: novels, educational text books, encyclopedia, self-help books and many more. </t>
  </si>
  <si>
    <t xml:space="preserve">YUM Library schedules weekly movie days for children and youths where they are later invited to group discussions to discuss the movie seen </t>
  </si>
  <si>
    <t>YUM Library schedules creative days where children and youths are encouraged to express their creativity. Creativity kit may include origami paper, coloring pencils, drawing paper, glue, and many more</t>
  </si>
  <si>
    <t xml:space="preserve">To cover the cement floor and create a safe and comfortable environment </t>
  </si>
  <si>
    <t>An Information Centre will be incorporated as part of the Community Library, which will contain pro-poor information services about government and local NGOs programs. This Information Centre will be a comfortable and friendly place where communities will be welcomed and encouraged to access information on available government and local NGOs programs, and to link families to the appropriate welfare and support programs available.</t>
  </si>
  <si>
    <t>cartridges</t>
  </si>
  <si>
    <t>12 months (+1 obligatory month salary allowance) - minimum of 5 hours a day, five times a week. During weekends, library will be managed by local volunteers.</t>
  </si>
  <si>
    <t>Maintenance, including:</t>
  </si>
  <si>
    <t>Bobo</t>
  </si>
  <si>
    <t>Kawanku</t>
  </si>
  <si>
    <t>Hai</t>
  </si>
  <si>
    <t>Femina</t>
  </si>
  <si>
    <t>Short bookshelf - 2mx1m</t>
  </si>
  <si>
    <t xml:space="preserve">YUM COMMUNITY LIBRARY SUPPORT PROJECT </t>
  </si>
  <si>
    <t>12 month Project Cost 2011</t>
  </si>
  <si>
    <t>12 month Project Cost 2012</t>
  </si>
  <si>
    <t>Conversion rate: 1 USD = IDR 9,000</t>
  </si>
  <si>
    <t>GRAND TOTAL 2011 + 2012</t>
  </si>
  <si>
    <t>GRAND TOTAL (PROJECT COST + OVERHEAD COSTS) 2012</t>
  </si>
  <si>
    <t>GRAND TOTAL (PROJECT COST + OVERHEAD COSTS) 2011</t>
  </si>
  <si>
    <t xml:space="preserve">Sub-total 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</si>
</sst>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i/>
      <sz val="8"/>
      <name val="Verdana"/>
      <family val="2"/>
    </font>
    <font>
      <sz val="8"/>
      <name val="Arial"/>
      <family val="0"/>
    </font>
    <font>
      <sz val="9"/>
      <name val="Verdana"/>
      <family val="2"/>
    </font>
    <font>
      <b/>
      <sz val="9"/>
      <name val="Verdana"/>
      <family val="2"/>
    </font>
    <font>
      <i/>
      <sz val="9"/>
      <name val="Verdana"/>
      <family val="2"/>
    </font>
    <font>
      <b/>
      <sz val="11"/>
      <name val="Verdana"/>
      <family val="2"/>
    </font>
    <font>
      <b/>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thin"/>
      <top style="medium"/>
      <bottom style="medium"/>
    </border>
    <border>
      <left/>
      <right style="thin"/>
      <top/>
      <bottom/>
    </border>
    <border>
      <left style="thin"/>
      <right style="thin"/>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left style="thin"/>
      <right style="hair"/>
      <top style="hair"/>
      <bottom/>
    </border>
    <border>
      <left/>
      <right style="thin"/>
      <top style="hair"/>
      <bottom/>
    </border>
    <border>
      <left style="thin"/>
      <right style="hair"/>
      <top style="hair"/>
      <bottom style="medium"/>
    </border>
    <border>
      <left/>
      <right style="thin"/>
      <top style="hair"/>
      <bottom style="medium"/>
    </border>
    <border>
      <left style="thin"/>
      <right style="medium"/>
      <top style="thin"/>
      <bottom/>
    </border>
    <border>
      <left style="thin"/>
      <right style="medium"/>
      <top/>
      <bottom/>
    </border>
    <border>
      <left style="thin"/>
      <right style="medium"/>
      <top style="thin"/>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hair"/>
      <top style="hair"/>
      <bottom style="thin"/>
    </border>
    <border>
      <left style="hair"/>
      <right style="thin"/>
      <top style="hair"/>
      <bottom style="thin"/>
    </border>
    <border>
      <left style="hair"/>
      <right style="thin"/>
      <top style="hair"/>
      <bottom style="hair"/>
    </border>
    <border>
      <left style="thin"/>
      <right style="hair"/>
      <top/>
      <bottom/>
    </border>
    <border>
      <left style="thin"/>
      <right style="hair"/>
      <top style="hair"/>
      <bottom style="hair"/>
    </border>
    <border>
      <left/>
      <right style="medium"/>
      <top style="medium"/>
      <bottom style="medium"/>
    </border>
    <border>
      <left style="medium"/>
      <right style="medium"/>
      <top style="medium"/>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thin"/>
      <right style="thin"/>
      <top/>
      <bottom style="thin"/>
    </border>
    <border>
      <left style="thin"/>
      <right style="medium"/>
      <top/>
      <bottom style="thin"/>
    </border>
    <border>
      <left style="thin"/>
      <right style="thin"/>
      <top style="hair"/>
      <bottom style="thin"/>
    </border>
    <border>
      <left style="medium"/>
      <right style="thin"/>
      <top style="thin"/>
      <bottom style="medium"/>
    </border>
    <border>
      <left style="thin"/>
      <right style="thin"/>
      <top style="thin"/>
      <bottom style="hair"/>
    </border>
    <border>
      <left style="medium"/>
      <right/>
      <top style="thin"/>
      <bottom style="medium"/>
    </border>
    <border>
      <left/>
      <right/>
      <top style="thin"/>
      <bottom style="medium"/>
    </border>
    <border>
      <left/>
      <right style="thin"/>
      <top style="thin"/>
      <bottom style="medium"/>
    </border>
    <border>
      <left style="medium"/>
      <right style="thin"/>
      <top/>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hair"/>
      <bottom style="medium"/>
    </border>
    <border>
      <left style="thin"/>
      <right style="medium"/>
      <top style="hair"/>
      <bottom style="medium"/>
    </border>
    <border>
      <left style="medium"/>
      <right style="thin"/>
      <top/>
      <bottom/>
    </border>
    <border>
      <left style="thin"/>
      <right/>
      <top style="thin"/>
      <bottom/>
    </border>
    <border>
      <left/>
      <right style="thin"/>
      <top style="thin"/>
      <bottom/>
    </border>
    <border>
      <left/>
      <right/>
      <top style="thin"/>
      <bottom/>
    </border>
    <border>
      <left style="thin"/>
      <right/>
      <top/>
      <bottom/>
    </border>
    <border>
      <left style="thin"/>
      <right/>
      <top style="hair"/>
      <bottom/>
    </border>
    <border>
      <left style="thin"/>
      <right/>
      <top/>
      <bottom style="hair"/>
    </border>
    <border>
      <left/>
      <right style="thin"/>
      <top/>
      <bottom style="hair"/>
    </border>
    <border>
      <left style="thin"/>
      <right/>
      <top/>
      <bottom style="thin"/>
    </border>
    <border>
      <left/>
      <right/>
      <top/>
      <bottom style="thin"/>
    </border>
    <border>
      <left/>
      <right style="thin"/>
      <top/>
      <bottom style="thin"/>
    </border>
    <border>
      <left style="thin"/>
      <right/>
      <top style="hair"/>
      <bottom style="thin"/>
    </border>
    <border>
      <left/>
      <right/>
      <top style="hair"/>
      <bottom style="thin"/>
    </border>
    <border>
      <left/>
      <right style="medium"/>
      <top style="hair"/>
      <bottom style="thin"/>
    </border>
    <border>
      <left/>
      <right/>
      <top/>
      <bottom style="medium"/>
    </border>
    <border>
      <left style="thin"/>
      <right/>
      <top style="medium"/>
      <bottom/>
    </border>
    <border>
      <left/>
      <right style="thin"/>
      <top style="medium"/>
      <bottom/>
    </border>
    <border>
      <left style="thin"/>
      <right style="thin"/>
      <top style="hair"/>
      <bottom/>
    </border>
    <border>
      <left/>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4" fillId="0" borderId="14" xfId="0" applyNumberFormat="1" applyFont="1" applyBorder="1" applyAlignment="1">
      <alignment horizontal="center" vertical="center" wrapText="1"/>
    </xf>
    <xf numFmtId="0" fontId="6"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3" fontId="4" fillId="0" borderId="16" xfId="0" applyNumberFormat="1" applyFont="1" applyBorder="1" applyAlignment="1">
      <alignment horizontal="center" vertical="center" wrapText="1"/>
    </xf>
    <xf numFmtId="0" fontId="4" fillId="0" borderId="17" xfId="0"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3" fontId="6" fillId="0" borderId="0" xfId="0" applyNumberFormat="1" applyFont="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3" fontId="4" fillId="0" borderId="0" xfId="0" applyNumberFormat="1" applyFont="1" applyAlignment="1">
      <alignment horizontal="right" vertical="center" wrapText="1"/>
    </xf>
    <xf numFmtId="3" fontId="4" fillId="0" borderId="2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24"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26"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33" borderId="10" xfId="0" applyNumberFormat="1" applyFont="1" applyFill="1" applyBorder="1" applyAlignment="1">
      <alignment horizontal="center" vertical="center" wrapText="1"/>
    </xf>
    <xf numFmtId="3" fontId="5" fillId="33" borderId="23" xfId="0" applyNumberFormat="1" applyFont="1" applyFill="1" applyBorder="1" applyAlignment="1">
      <alignment horizontal="center" vertical="center" wrapText="1"/>
    </xf>
    <xf numFmtId="0" fontId="4" fillId="0" borderId="31" xfId="0" applyFont="1" applyBorder="1" applyAlignment="1">
      <alignment horizontal="center" vertical="center" wrapText="1"/>
    </xf>
    <xf numFmtId="3" fontId="4" fillId="0" borderId="32" xfId="0" applyNumberFormat="1" applyFont="1" applyBorder="1" applyAlignment="1">
      <alignment horizontal="right" vertical="center" wrapText="1"/>
    </xf>
    <xf numFmtId="3" fontId="4" fillId="0" borderId="33"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0" fontId="4" fillId="0" borderId="34" xfId="0" applyFont="1" applyBorder="1" applyAlignment="1">
      <alignment horizontal="center" vertical="top"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9"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3" fontId="6" fillId="0" borderId="23" xfId="0" applyNumberFormat="1" applyFont="1" applyBorder="1" applyAlignment="1">
      <alignment horizontal="right" vertical="center" wrapText="1"/>
    </xf>
    <xf numFmtId="3" fontId="4" fillId="0" borderId="2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33" borderId="29" xfId="0" applyNumberFormat="1" applyFont="1" applyFill="1" applyBorder="1" applyAlignment="1">
      <alignment horizontal="center" vertical="center" wrapText="1"/>
    </xf>
    <xf numFmtId="3" fontId="5" fillId="33" borderId="3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3" fontId="5" fillId="33" borderId="39" xfId="0" applyNumberFormat="1" applyFont="1" applyFill="1" applyBorder="1" applyAlignment="1">
      <alignment horizontal="right" vertical="center" wrapText="1"/>
    </xf>
    <xf numFmtId="3" fontId="5" fillId="33" borderId="40" xfId="0" applyNumberFormat="1" applyFont="1" applyFill="1" applyBorder="1" applyAlignment="1">
      <alignment horizontal="right" vertical="center" wrapText="1"/>
    </xf>
    <xf numFmtId="3" fontId="7" fillId="3" borderId="40" xfId="0" applyNumberFormat="1" applyFont="1" applyFill="1" applyBorder="1" applyAlignment="1">
      <alignment horizontal="center" vertical="center" wrapText="1"/>
    </xf>
    <xf numFmtId="3" fontId="7" fillId="3" borderId="39" xfId="0" applyNumberFormat="1" applyFont="1" applyFill="1" applyBorder="1" applyAlignment="1">
      <alignment horizontal="center" vertical="center" wrapText="1"/>
    </xf>
    <xf numFmtId="0" fontId="4" fillId="0" borderId="41" xfId="0" applyFont="1" applyBorder="1" applyAlignment="1">
      <alignment horizontal="center"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5" fillId="0" borderId="45"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center" vertical="center" wrapText="1"/>
    </xf>
    <xf numFmtId="0" fontId="5" fillId="0" borderId="11" xfId="0" applyFont="1" applyBorder="1" applyAlignment="1">
      <alignment horizontal="left" vertical="center" wrapText="1"/>
    </xf>
    <xf numFmtId="0" fontId="5" fillId="0" borderId="29" xfId="0" applyFont="1" applyBorder="1" applyAlignment="1">
      <alignment horizontal="left" vertical="center" wrapText="1"/>
    </xf>
    <xf numFmtId="0" fontId="8" fillId="33" borderId="11" xfId="0" applyFont="1" applyFill="1" applyBorder="1" applyAlignment="1">
      <alignment horizontal="left" vertical="center" wrapText="1"/>
    </xf>
    <xf numFmtId="0" fontId="8" fillId="33" borderId="29" xfId="0" applyFont="1" applyFill="1" applyBorder="1" applyAlignment="1">
      <alignment horizontal="left" vertical="center" wrapText="1"/>
    </xf>
    <xf numFmtId="3" fontId="4" fillId="0" borderId="10" xfId="0" applyNumberFormat="1" applyFont="1" applyBorder="1" applyAlignment="1">
      <alignment horizontal="center" vertical="center" wrapText="1"/>
    </xf>
    <xf numFmtId="3" fontId="4" fillId="0" borderId="46"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7" xfId="0" applyNumberFormat="1" applyFont="1" applyBorder="1" applyAlignment="1">
      <alignment horizontal="center" vertical="center" wrapText="1"/>
    </xf>
    <xf numFmtId="0" fontId="2" fillId="0" borderId="48" xfId="0" applyFont="1" applyBorder="1" applyAlignment="1">
      <alignment horizontal="left" vertical="center" wrapText="1"/>
    </xf>
    <xf numFmtId="0" fontId="4" fillId="0" borderId="1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left"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27"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4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3" xfId="0" applyFont="1" applyBorder="1" applyAlignment="1">
      <alignment horizontal="left" vertical="center" wrapText="1"/>
    </xf>
    <xf numFmtId="0" fontId="4" fillId="0" borderId="55" xfId="0" applyFont="1" applyBorder="1" applyAlignment="1">
      <alignment horizontal="center" vertical="center" wrapText="1"/>
    </xf>
    <xf numFmtId="3" fontId="4" fillId="0" borderId="55" xfId="0" applyNumberFormat="1" applyFont="1" applyBorder="1" applyAlignment="1">
      <alignment horizontal="center" vertical="center" wrapText="1"/>
    </xf>
    <xf numFmtId="3" fontId="4" fillId="0" borderId="56" xfId="0" applyNumberFormat="1" applyFont="1" applyBorder="1" applyAlignment="1">
      <alignment horizontal="center" vertical="center" wrapText="1"/>
    </xf>
    <xf numFmtId="0" fontId="4" fillId="0" borderId="5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3" fontId="4" fillId="0" borderId="24" xfId="0"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20"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3" fontId="4" fillId="0" borderId="13" xfId="0" applyNumberFormat="1" applyFont="1" applyBorder="1" applyAlignment="1">
      <alignment horizontal="center" vertical="center" wrapText="1"/>
    </xf>
    <xf numFmtId="0" fontId="2" fillId="0" borderId="68" xfId="0" applyFont="1" applyBorder="1" applyAlignment="1">
      <alignment horizontal="left" vertical="center" wrapText="1"/>
    </xf>
    <xf numFmtId="0" fontId="2" fillId="0" borderId="70" xfId="0" applyFont="1" applyBorder="1" applyAlignment="1">
      <alignment horizontal="left" vertical="center" wrapText="1"/>
    </xf>
    <xf numFmtId="0" fontId="4" fillId="0" borderId="14" xfId="0" applyFont="1" applyBorder="1" applyAlignment="1">
      <alignment horizontal="left" vertical="center" wrapText="1"/>
    </xf>
    <xf numFmtId="0" fontId="4" fillId="0" borderId="64" xfId="0" applyFont="1" applyBorder="1" applyAlignment="1">
      <alignment horizontal="left" vertical="center" wrapText="1"/>
    </xf>
    <xf numFmtId="0" fontId="4" fillId="0" borderId="12" xfId="0" applyFont="1" applyBorder="1" applyAlignment="1">
      <alignment horizontal="lef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4" fillId="0" borderId="63" xfId="0" applyFont="1" applyBorder="1" applyAlignment="1">
      <alignment horizontal="left" vertical="center" wrapText="1"/>
    </xf>
    <xf numFmtId="0" fontId="5" fillId="0" borderId="0" xfId="0" applyFont="1" applyAlignment="1">
      <alignment horizontal="center" vertical="center" wrapText="1"/>
    </xf>
    <xf numFmtId="0" fontId="5" fillId="0" borderId="74"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3" fontId="5" fillId="33" borderId="26" xfId="0" applyNumberFormat="1" applyFont="1" applyFill="1" applyBorder="1" applyAlignment="1">
      <alignment horizontal="center" vertical="center" wrapText="1"/>
    </xf>
    <xf numFmtId="3" fontId="4" fillId="0" borderId="25" xfId="0" applyNumberFormat="1" applyFont="1" applyBorder="1" applyAlignment="1">
      <alignment horizontal="right" vertical="center" wrapText="1"/>
    </xf>
    <xf numFmtId="3" fontId="4" fillId="0" borderId="24"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46" xfId="0" applyNumberFormat="1" applyFont="1" applyBorder="1" applyAlignment="1">
      <alignment horizontal="right" vertical="center" wrapText="1"/>
    </xf>
    <xf numFmtId="0" fontId="4" fillId="0" borderId="46" xfId="0" applyFont="1" applyBorder="1" applyAlignment="1">
      <alignment horizontal="righ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4" fillId="0" borderId="18" xfId="0" applyFont="1" applyBorder="1" applyAlignment="1">
      <alignment horizontal="center" vertical="top" wrapText="1"/>
    </xf>
    <xf numFmtId="0" fontId="4" fillId="0" borderId="60" xfId="0" applyFont="1" applyBorder="1" applyAlignment="1">
      <alignment horizontal="center" vertical="top" wrapText="1"/>
    </xf>
    <xf numFmtId="0" fontId="4" fillId="0" borderId="54" xfId="0" applyFont="1" applyBorder="1" applyAlignment="1">
      <alignment horizontal="center" vertical="top" wrapText="1"/>
    </xf>
    <xf numFmtId="0" fontId="2" fillId="0" borderId="77" xfId="0" applyFont="1" applyBorder="1" applyAlignment="1">
      <alignment horizontal="left" vertical="center" wrapText="1"/>
    </xf>
    <xf numFmtId="0" fontId="4" fillId="0" borderId="31" xfId="0" applyFont="1" applyBorder="1" applyAlignment="1">
      <alignment horizontal="center" vertical="top" wrapText="1"/>
    </xf>
    <xf numFmtId="0" fontId="5" fillId="0" borderId="30" xfId="0" applyFont="1" applyBorder="1" applyAlignment="1">
      <alignment horizontal="left" vertical="center" wrapText="1"/>
    </xf>
    <xf numFmtId="3" fontId="4" fillId="0" borderId="10" xfId="0" applyNumberFormat="1" applyFont="1" applyBorder="1" applyAlignment="1">
      <alignment horizontal="right" vertical="center" wrapText="1"/>
    </xf>
    <xf numFmtId="0" fontId="4" fillId="0" borderId="13" xfId="0" applyFont="1" applyBorder="1" applyAlignment="1">
      <alignment horizontal="right" vertical="center" wrapText="1"/>
    </xf>
    <xf numFmtId="0" fontId="4" fillId="0" borderId="17" xfId="0" applyFont="1" applyBorder="1" applyAlignment="1">
      <alignment horizontal="center" vertical="top" wrapText="1"/>
    </xf>
    <xf numFmtId="3" fontId="4" fillId="0" borderId="14" xfId="0" applyNumberFormat="1" applyFont="1" applyBorder="1" applyAlignment="1">
      <alignment horizontal="right" vertical="center" wrapText="1"/>
    </xf>
    <xf numFmtId="0" fontId="5" fillId="0" borderId="15" xfId="0" applyFont="1" applyBorder="1" applyAlignment="1">
      <alignment horizontal="center" vertical="top" wrapText="1"/>
    </xf>
    <xf numFmtId="0" fontId="5" fillId="0" borderId="49" xfId="0" applyFont="1" applyBorder="1" applyAlignment="1">
      <alignment horizontal="center" vertical="top" wrapText="1"/>
    </xf>
    <xf numFmtId="0" fontId="2" fillId="0" borderId="78" xfId="0" applyFont="1" applyBorder="1" applyAlignment="1">
      <alignment horizontal="left" vertical="center" wrapText="1"/>
    </xf>
    <xf numFmtId="0" fontId="4" fillId="0" borderId="16" xfId="0" applyFont="1" applyBorder="1" applyAlignment="1">
      <alignment horizontal="left" vertical="center" wrapText="1"/>
    </xf>
    <xf numFmtId="3" fontId="4" fillId="0" borderId="28"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3" fontId="4" fillId="0" borderId="55" xfId="0" applyNumberFormat="1" applyFont="1" applyBorder="1" applyAlignment="1">
      <alignment horizontal="right" vertical="center" wrapText="1"/>
    </xf>
    <xf numFmtId="0" fontId="5" fillId="33" borderId="11"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4" fillId="0" borderId="0" xfId="0" applyFont="1" applyBorder="1" applyAlignment="1">
      <alignment horizontal="left" vertical="center" wrapText="1"/>
    </xf>
    <xf numFmtId="3" fontId="4" fillId="0" borderId="56" xfId="0" applyNumberFormat="1" applyFont="1" applyBorder="1" applyAlignment="1">
      <alignment horizontal="right" vertical="center" wrapText="1"/>
    </xf>
    <xf numFmtId="0" fontId="6" fillId="0" borderId="49" xfId="0" applyFont="1" applyBorder="1" applyAlignment="1">
      <alignment horizontal="left" vertical="center" wrapText="1"/>
    </xf>
    <xf numFmtId="0" fontId="6" fillId="0" borderId="27" xfId="0" applyFont="1" applyBorder="1" applyAlignment="1">
      <alignment horizontal="left" vertical="center" wrapText="1"/>
    </xf>
    <xf numFmtId="0" fontId="4" fillId="0" borderId="49"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8"/>
  <sheetViews>
    <sheetView tabSelected="1" zoomScalePageLayoutView="0" workbookViewId="0" topLeftCell="D40">
      <selection activeCell="L53" sqref="L53"/>
    </sheetView>
  </sheetViews>
  <sheetFormatPr defaultColWidth="9.140625" defaultRowHeight="12.75"/>
  <cols>
    <col min="1" max="1" width="4.57421875" style="1" customWidth="1"/>
    <col min="2" max="2" width="2.140625" style="1" customWidth="1"/>
    <col min="3" max="3" width="37.7109375" style="1" customWidth="1"/>
    <col min="4" max="4" width="9.7109375" style="1" customWidth="1"/>
    <col min="5" max="5" width="13.421875" style="1" customWidth="1"/>
    <col min="6" max="6" width="10.421875" style="1" customWidth="1"/>
    <col min="7" max="7" width="13.28125" style="24" customWidth="1"/>
    <col min="8" max="8" width="8.8515625" style="24" customWidth="1"/>
    <col min="9" max="9" width="8.421875" style="1" customWidth="1"/>
    <col min="10" max="10" width="4.57421875" style="1" customWidth="1"/>
    <col min="11" max="11" width="3.421875" style="1" customWidth="1"/>
    <col min="12" max="12" width="37.57421875" style="1" customWidth="1"/>
    <col min="13" max="13" width="9.140625" style="1" customWidth="1"/>
    <col min="14" max="14" width="10.8515625" style="1" customWidth="1"/>
    <col min="15" max="15" width="13.00390625" style="1" customWidth="1"/>
    <col min="16" max="16" width="16.57421875" style="1" customWidth="1"/>
    <col min="17" max="17" width="9.8515625" style="1" bestFit="1" customWidth="1"/>
    <col min="18" max="16384" width="9.140625" style="1" customWidth="1"/>
  </cols>
  <sheetData>
    <row r="1" spans="1:17" ht="22.5" customHeight="1">
      <c r="A1" s="145" t="s">
        <v>74</v>
      </c>
      <c r="B1" s="145"/>
      <c r="C1" s="145"/>
      <c r="D1" s="145"/>
      <c r="E1" s="145"/>
      <c r="F1" s="145"/>
      <c r="G1" s="145"/>
      <c r="H1" s="145"/>
      <c r="J1" s="145" t="s">
        <v>74</v>
      </c>
      <c r="K1" s="145"/>
      <c r="L1" s="145"/>
      <c r="M1" s="145"/>
      <c r="N1" s="145"/>
      <c r="O1" s="145"/>
      <c r="P1" s="145"/>
      <c r="Q1" s="145"/>
    </row>
    <row r="2" spans="1:17" ht="20.25" customHeight="1" thickBot="1">
      <c r="A2" s="146" t="s">
        <v>75</v>
      </c>
      <c r="B2" s="146"/>
      <c r="C2" s="146"/>
      <c r="D2" s="146"/>
      <c r="E2" s="146"/>
      <c r="F2" s="146"/>
      <c r="G2" s="146"/>
      <c r="H2" s="146"/>
      <c r="J2" s="146" t="s">
        <v>76</v>
      </c>
      <c r="K2" s="146"/>
      <c r="L2" s="146"/>
      <c r="M2" s="146"/>
      <c r="N2" s="146"/>
      <c r="O2" s="146"/>
      <c r="P2" s="146"/>
      <c r="Q2" s="146"/>
    </row>
    <row r="3" spans="1:17" ht="19.5" customHeight="1">
      <c r="A3" s="147" t="s">
        <v>4</v>
      </c>
      <c r="B3" s="149" t="s">
        <v>3</v>
      </c>
      <c r="C3" s="150"/>
      <c r="D3" s="153" t="s">
        <v>0</v>
      </c>
      <c r="E3" s="153" t="s">
        <v>1</v>
      </c>
      <c r="F3" s="153" t="s">
        <v>54</v>
      </c>
      <c r="G3" s="155" t="s">
        <v>2</v>
      </c>
      <c r="H3" s="156"/>
      <c r="J3" s="147" t="s">
        <v>4</v>
      </c>
      <c r="K3" s="149" t="s">
        <v>3</v>
      </c>
      <c r="L3" s="150"/>
      <c r="M3" s="153" t="s">
        <v>0</v>
      </c>
      <c r="N3" s="153" t="s">
        <v>1</v>
      </c>
      <c r="O3" s="153" t="s">
        <v>54</v>
      </c>
      <c r="P3" s="155" t="s">
        <v>2</v>
      </c>
      <c r="Q3" s="156"/>
    </row>
    <row r="4" spans="1:17" ht="19.5" customHeight="1" thickBot="1">
      <c r="A4" s="148"/>
      <c r="B4" s="151"/>
      <c r="C4" s="152"/>
      <c r="D4" s="154"/>
      <c r="E4" s="154"/>
      <c r="F4" s="154"/>
      <c r="G4" s="37" t="s">
        <v>8</v>
      </c>
      <c r="H4" s="38" t="s">
        <v>9</v>
      </c>
      <c r="J4" s="148"/>
      <c r="K4" s="151"/>
      <c r="L4" s="152"/>
      <c r="M4" s="154"/>
      <c r="N4" s="154"/>
      <c r="O4" s="154"/>
      <c r="P4" s="37" t="s">
        <v>8</v>
      </c>
      <c r="Q4" s="38" t="s">
        <v>9</v>
      </c>
    </row>
    <row r="5" spans="1:17" s="6" customFormat="1" ht="19.5" customHeight="1" thickBot="1">
      <c r="A5" s="5" t="s">
        <v>5</v>
      </c>
      <c r="B5" s="75" t="s">
        <v>60</v>
      </c>
      <c r="C5" s="76"/>
      <c r="D5" s="76"/>
      <c r="E5" s="76"/>
      <c r="F5" s="76"/>
      <c r="G5" s="76"/>
      <c r="H5" s="77"/>
      <c r="J5" s="5" t="s">
        <v>5</v>
      </c>
      <c r="K5" s="75" t="s">
        <v>60</v>
      </c>
      <c r="L5" s="76"/>
      <c r="M5" s="76"/>
      <c r="N5" s="76"/>
      <c r="O5" s="76"/>
      <c r="P5" s="76"/>
      <c r="Q5" s="77"/>
    </row>
    <row r="6" spans="1:17" ht="15" customHeight="1">
      <c r="A6" s="167">
        <v>1</v>
      </c>
      <c r="B6" s="139" t="s">
        <v>15</v>
      </c>
      <c r="C6" s="140"/>
      <c r="D6" s="8" t="s">
        <v>6</v>
      </c>
      <c r="E6" s="8" t="s">
        <v>7</v>
      </c>
      <c r="F6" s="8" t="s">
        <v>6</v>
      </c>
      <c r="G6" s="26">
        <v>15000000</v>
      </c>
      <c r="H6" s="27">
        <f>SUM(G6/8700)</f>
        <v>1724.1379310344828</v>
      </c>
      <c r="I6" s="17"/>
      <c r="J6" s="117">
        <v>1</v>
      </c>
      <c r="K6" s="139" t="s">
        <v>15</v>
      </c>
      <c r="L6" s="140"/>
      <c r="M6" s="8" t="s">
        <v>6</v>
      </c>
      <c r="N6" s="8" t="s">
        <v>7</v>
      </c>
      <c r="O6" s="8" t="s">
        <v>6</v>
      </c>
      <c r="P6" s="51">
        <v>15000000</v>
      </c>
      <c r="Q6" s="50">
        <f>SUM(P6/9000)</f>
        <v>1666.6666666666667</v>
      </c>
    </row>
    <row r="7" spans="1:17" ht="24.75" customHeight="1">
      <c r="A7" s="168"/>
      <c r="B7" s="141" t="s">
        <v>61</v>
      </c>
      <c r="C7" s="142"/>
      <c r="D7" s="142"/>
      <c r="E7" s="142"/>
      <c r="F7" s="142"/>
      <c r="G7" s="142"/>
      <c r="H7" s="143"/>
      <c r="I7" s="17"/>
      <c r="J7" s="104"/>
      <c r="K7" s="141" t="s">
        <v>61</v>
      </c>
      <c r="L7" s="142"/>
      <c r="M7" s="142"/>
      <c r="N7" s="142"/>
      <c r="O7" s="142"/>
      <c r="P7" s="142"/>
      <c r="Q7" s="143"/>
    </row>
    <row r="8" spans="1:17" ht="15" customHeight="1">
      <c r="A8" s="166">
        <v>2</v>
      </c>
      <c r="B8" s="144" t="s">
        <v>14</v>
      </c>
      <c r="C8" s="144"/>
      <c r="D8" s="120" t="s">
        <v>6</v>
      </c>
      <c r="E8" s="121"/>
      <c r="F8" s="122"/>
      <c r="G8" s="84">
        <v>3000000</v>
      </c>
      <c r="H8" s="86">
        <f>SUM(G8/8700)</f>
        <v>344.82758620689657</v>
      </c>
      <c r="I8" s="42"/>
      <c r="J8" s="116">
        <v>2</v>
      </c>
      <c r="K8" s="144" t="s">
        <v>14</v>
      </c>
      <c r="L8" s="144"/>
      <c r="M8" s="120" t="s">
        <v>6</v>
      </c>
      <c r="N8" s="121"/>
      <c r="O8" s="122"/>
      <c r="P8" s="84">
        <v>3000000</v>
      </c>
      <c r="Q8" s="86">
        <f aca="true" t="shared" si="0" ref="Q8:Q14">SUM(P8/9000)</f>
        <v>333.3333333333333</v>
      </c>
    </row>
    <row r="9" spans="1:17" ht="15" customHeight="1">
      <c r="A9" s="167"/>
      <c r="B9" s="46" t="s">
        <v>10</v>
      </c>
      <c r="C9" s="21" t="s">
        <v>69</v>
      </c>
      <c r="D9" s="123"/>
      <c r="E9" s="124"/>
      <c r="F9" s="125"/>
      <c r="G9" s="135"/>
      <c r="H9" s="127"/>
      <c r="I9" s="17"/>
      <c r="J9" s="117"/>
      <c r="K9" s="46" t="s">
        <v>10</v>
      </c>
      <c r="L9" s="21" t="s">
        <v>69</v>
      </c>
      <c r="M9" s="123"/>
      <c r="N9" s="124"/>
      <c r="O9" s="125"/>
      <c r="P9" s="135"/>
      <c r="Q9" s="127">
        <f t="shared" si="0"/>
        <v>0</v>
      </c>
    </row>
    <row r="10" spans="1:17" ht="15" customHeight="1">
      <c r="A10" s="167"/>
      <c r="B10" s="48" t="s">
        <v>10</v>
      </c>
      <c r="C10" s="21" t="s">
        <v>70</v>
      </c>
      <c r="D10" s="123"/>
      <c r="E10" s="124"/>
      <c r="F10" s="125"/>
      <c r="G10" s="135"/>
      <c r="H10" s="127"/>
      <c r="I10" s="17"/>
      <c r="J10" s="117"/>
      <c r="K10" s="48" t="s">
        <v>10</v>
      </c>
      <c r="L10" s="21" t="s">
        <v>70</v>
      </c>
      <c r="M10" s="123"/>
      <c r="N10" s="124"/>
      <c r="O10" s="125"/>
      <c r="P10" s="135"/>
      <c r="Q10" s="127">
        <f t="shared" si="0"/>
        <v>0</v>
      </c>
    </row>
    <row r="11" spans="1:17" ht="15" customHeight="1">
      <c r="A11" s="167"/>
      <c r="B11" s="47" t="s">
        <v>10</v>
      </c>
      <c r="C11" s="45" t="s">
        <v>71</v>
      </c>
      <c r="D11" s="123"/>
      <c r="E11" s="124"/>
      <c r="F11" s="125"/>
      <c r="G11" s="135"/>
      <c r="H11" s="127"/>
      <c r="J11" s="117"/>
      <c r="K11" s="47" t="s">
        <v>10</v>
      </c>
      <c r="L11" s="45" t="s">
        <v>71</v>
      </c>
      <c r="M11" s="123"/>
      <c r="N11" s="124"/>
      <c r="O11" s="125"/>
      <c r="P11" s="135"/>
      <c r="Q11" s="127">
        <f t="shared" si="0"/>
        <v>0</v>
      </c>
    </row>
    <row r="12" spans="1:17" ht="15" customHeight="1">
      <c r="A12" s="167"/>
      <c r="B12" s="48" t="s">
        <v>10</v>
      </c>
      <c r="C12" s="45" t="s">
        <v>72</v>
      </c>
      <c r="D12" s="123"/>
      <c r="E12" s="124"/>
      <c r="F12" s="125"/>
      <c r="G12" s="135"/>
      <c r="H12" s="127"/>
      <c r="J12" s="117"/>
      <c r="K12" s="48" t="s">
        <v>10</v>
      </c>
      <c r="L12" s="45" t="s">
        <v>72</v>
      </c>
      <c r="M12" s="123"/>
      <c r="N12" s="124"/>
      <c r="O12" s="125"/>
      <c r="P12" s="135"/>
      <c r="Q12" s="127">
        <f t="shared" si="0"/>
        <v>0</v>
      </c>
    </row>
    <row r="13" spans="1:17" ht="15" customHeight="1">
      <c r="A13" s="167"/>
      <c r="B13" s="43" t="s">
        <v>10</v>
      </c>
      <c r="C13" s="44" t="s">
        <v>11</v>
      </c>
      <c r="D13" s="132"/>
      <c r="E13" s="133"/>
      <c r="F13" s="134"/>
      <c r="G13" s="85"/>
      <c r="H13" s="87"/>
      <c r="J13" s="117"/>
      <c r="K13" s="43" t="s">
        <v>10</v>
      </c>
      <c r="L13" s="44" t="s">
        <v>11</v>
      </c>
      <c r="M13" s="132"/>
      <c r="N13" s="133"/>
      <c r="O13" s="134"/>
      <c r="P13" s="85"/>
      <c r="Q13" s="87">
        <f t="shared" si="0"/>
        <v>0</v>
      </c>
    </row>
    <row r="14" spans="1:17" ht="15" customHeight="1">
      <c r="A14" s="15">
        <v>3</v>
      </c>
      <c r="B14" s="138" t="s">
        <v>13</v>
      </c>
      <c r="C14" s="138"/>
      <c r="D14" s="92" t="s">
        <v>6</v>
      </c>
      <c r="E14" s="92"/>
      <c r="F14" s="92"/>
      <c r="G14" s="28">
        <v>1000000</v>
      </c>
      <c r="H14" s="29">
        <f>SUM(G14/8700)</f>
        <v>114.94252873563218</v>
      </c>
      <c r="J14" s="15">
        <v>3</v>
      </c>
      <c r="K14" s="138" t="s">
        <v>13</v>
      </c>
      <c r="L14" s="138"/>
      <c r="M14" s="92" t="s">
        <v>6</v>
      </c>
      <c r="N14" s="92"/>
      <c r="O14" s="92"/>
      <c r="P14" s="10">
        <v>1000000</v>
      </c>
      <c r="Q14" s="52">
        <f t="shared" si="0"/>
        <v>111.11111111111111</v>
      </c>
    </row>
    <row r="15" spans="1:17" s="11" customFormat="1" ht="19.5" customHeight="1" thickBot="1">
      <c r="A15" s="164" t="s">
        <v>49</v>
      </c>
      <c r="B15" s="165"/>
      <c r="C15" s="165"/>
      <c r="D15" s="165"/>
      <c r="E15" s="165"/>
      <c r="F15" s="165"/>
      <c r="G15" s="30">
        <f>SUM(G14,G8,G6)</f>
        <v>19000000</v>
      </c>
      <c r="H15" s="49">
        <f>SUM(H14,H6,H8)</f>
        <v>2183.9080459770116</v>
      </c>
      <c r="J15" s="101" t="s">
        <v>49</v>
      </c>
      <c r="K15" s="102"/>
      <c r="L15" s="102"/>
      <c r="M15" s="102"/>
      <c r="N15" s="102"/>
      <c r="O15" s="103"/>
      <c r="P15" s="53">
        <f>SUM(P14,P8,P6)</f>
        <v>19000000</v>
      </c>
      <c r="Q15" s="54">
        <f>Q6+Q8+Q14</f>
        <v>2111.1111111111113</v>
      </c>
    </row>
    <row r="16" spans="1:17" ht="19.5" customHeight="1" thickBot="1">
      <c r="A16" s="5" t="s">
        <v>12</v>
      </c>
      <c r="B16" s="81" t="s">
        <v>16</v>
      </c>
      <c r="C16" s="81"/>
      <c r="D16" s="81"/>
      <c r="E16" s="81"/>
      <c r="F16" s="81"/>
      <c r="G16" s="81"/>
      <c r="H16" s="171"/>
      <c r="J16" s="5" t="s">
        <v>12</v>
      </c>
      <c r="K16" s="75" t="s">
        <v>34</v>
      </c>
      <c r="L16" s="76"/>
      <c r="M16" s="76"/>
      <c r="N16" s="76"/>
      <c r="O16" s="76"/>
      <c r="P16" s="76"/>
      <c r="Q16" s="77"/>
    </row>
    <row r="17" spans="1:17" ht="15" customHeight="1">
      <c r="A17" s="12">
        <v>1</v>
      </c>
      <c r="B17" s="179" t="s">
        <v>17</v>
      </c>
      <c r="C17" s="179"/>
      <c r="D17" s="13">
        <v>3</v>
      </c>
      <c r="E17" s="13" t="s">
        <v>18</v>
      </c>
      <c r="F17" s="14">
        <v>1000000</v>
      </c>
      <c r="G17" s="31">
        <f>SUM(F17*D17)</f>
        <v>3000000</v>
      </c>
      <c r="H17" s="32">
        <f>SUM(G17/8700)</f>
        <v>344.82758620689657</v>
      </c>
      <c r="J17" s="117">
        <v>1</v>
      </c>
      <c r="K17" s="130" t="s">
        <v>36</v>
      </c>
      <c r="L17" s="131"/>
      <c r="M17" s="123" t="s">
        <v>6</v>
      </c>
      <c r="N17" s="124"/>
      <c r="O17" s="125"/>
      <c r="P17" s="135">
        <v>3000000</v>
      </c>
      <c r="Q17" s="127">
        <f>SUM(P17/9000)</f>
        <v>333.3333333333333</v>
      </c>
    </row>
    <row r="18" spans="1:17" ht="36.75" customHeight="1">
      <c r="A18" s="15">
        <v>2</v>
      </c>
      <c r="B18" s="138" t="s">
        <v>73</v>
      </c>
      <c r="C18" s="138"/>
      <c r="D18" s="9">
        <v>1</v>
      </c>
      <c r="E18" s="9" t="s">
        <v>19</v>
      </c>
      <c r="F18" s="10">
        <v>500000</v>
      </c>
      <c r="G18" s="28">
        <f>SUM(F18*D18)</f>
        <v>500000</v>
      </c>
      <c r="H18" s="29">
        <f>SUM(G18/8700)</f>
        <v>57.47126436781609</v>
      </c>
      <c r="J18" s="104"/>
      <c r="K18" s="136" t="s">
        <v>62</v>
      </c>
      <c r="L18" s="137"/>
      <c r="M18" s="132"/>
      <c r="N18" s="133"/>
      <c r="O18" s="134"/>
      <c r="P18" s="100"/>
      <c r="Q18" s="87"/>
    </row>
    <row r="19" spans="1:17" ht="15" customHeight="1">
      <c r="A19" s="166">
        <v>3</v>
      </c>
      <c r="B19" s="98" t="s">
        <v>20</v>
      </c>
      <c r="C19" s="98"/>
      <c r="D19" s="92">
        <v>1</v>
      </c>
      <c r="E19" s="92" t="s">
        <v>19</v>
      </c>
      <c r="F19" s="94">
        <v>800000</v>
      </c>
      <c r="G19" s="175">
        <f>SUM(F19*D19)</f>
        <v>800000</v>
      </c>
      <c r="H19" s="157">
        <f>SUM(G19/8700)</f>
        <v>91.95402298850574</v>
      </c>
      <c r="J19" s="116">
        <v>2</v>
      </c>
      <c r="K19" s="118" t="s">
        <v>35</v>
      </c>
      <c r="L19" s="119"/>
      <c r="M19" s="120" t="s">
        <v>6</v>
      </c>
      <c r="N19" s="121"/>
      <c r="O19" s="122"/>
      <c r="P19" s="84">
        <v>3000000</v>
      </c>
      <c r="Q19" s="86">
        <f>P19/9000</f>
        <v>333.3333333333333</v>
      </c>
    </row>
    <row r="20" spans="1:17" ht="59.25" customHeight="1" thickBot="1">
      <c r="A20" s="170"/>
      <c r="B20" s="114" t="s">
        <v>21</v>
      </c>
      <c r="C20" s="114"/>
      <c r="D20" s="93"/>
      <c r="E20" s="93"/>
      <c r="F20" s="95"/>
      <c r="G20" s="181"/>
      <c r="H20" s="180"/>
      <c r="J20" s="117"/>
      <c r="K20" s="128" t="s">
        <v>63</v>
      </c>
      <c r="L20" s="129"/>
      <c r="M20" s="123"/>
      <c r="N20" s="124"/>
      <c r="O20" s="125"/>
      <c r="P20" s="126"/>
      <c r="Q20" s="127"/>
    </row>
    <row r="21" spans="1:17" s="11" customFormat="1" ht="19.5" customHeight="1" thickBot="1">
      <c r="A21" s="164" t="s">
        <v>50</v>
      </c>
      <c r="B21" s="165"/>
      <c r="C21" s="165"/>
      <c r="D21" s="165"/>
      <c r="E21" s="165"/>
      <c r="F21" s="165"/>
      <c r="G21" s="30">
        <f>SUM(G17:G20)</f>
        <v>4300000</v>
      </c>
      <c r="H21" s="49">
        <f>SUM(H17:H20)</f>
        <v>494.25287356321843</v>
      </c>
      <c r="J21" s="101" t="s">
        <v>50</v>
      </c>
      <c r="K21" s="102"/>
      <c r="L21" s="102"/>
      <c r="M21" s="102"/>
      <c r="N21" s="102"/>
      <c r="O21" s="103"/>
      <c r="P21" s="53">
        <f>SUM(P17:P20)</f>
        <v>6000000</v>
      </c>
      <c r="Q21" s="54">
        <f>Q17+Q19</f>
        <v>666.6666666666666</v>
      </c>
    </row>
    <row r="22" spans="1:17" ht="19.5" customHeight="1" thickBot="1">
      <c r="A22" s="5" t="s">
        <v>33</v>
      </c>
      <c r="B22" s="75" t="s">
        <v>34</v>
      </c>
      <c r="C22" s="76"/>
      <c r="D22" s="76"/>
      <c r="E22" s="76"/>
      <c r="F22" s="76"/>
      <c r="G22" s="76"/>
      <c r="H22" s="77"/>
      <c r="J22" s="110" t="s">
        <v>33</v>
      </c>
      <c r="K22" s="112" t="s">
        <v>26</v>
      </c>
      <c r="L22" s="112"/>
      <c r="M22" s="112"/>
      <c r="N22" s="112"/>
      <c r="O22" s="112"/>
      <c r="P22" s="112"/>
      <c r="Q22" s="113"/>
    </row>
    <row r="23" spans="1:17" ht="46.5" customHeight="1" thickBot="1">
      <c r="A23" s="167">
        <v>1</v>
      </c>
      <c r="B23" s="130" t="s">
        <v>36</v>
      </c>
      <c r="C23" s="131"/>
      <c r="D23" s="123" t="s">
        <v>6</v>
      </c>
      <c r="E23" s="124"/>
      <c r="F23" s="125"/>
      <c r="G23" s="161">
        <v>3000000</v>
      </c>
      <c r="H23" s="158">
        <f>SUM(G23/8700)</f>
        <v>344.82758620689657</v>
      </c>
      <c r="J23" s="111"/>
      <c r="K23" s="114" t="s">
        <v>65</v>
      </c>
      <c r="L23" s="114"/>
      <c r="M23" s="114"/>
      <c r="N23" s="114"/>
      <c r="O23" s="114"/>
      <c r="P23" s="114"/>
      <c r="Q23" s="115"/>
    </row>
    <row r="24" spans="1:17" ht="44.25" customHeight="1">
      <c r="A24" s="168"/>
      <c r="B24" s="136" t="s">
        <v>62</v>
      </c>
      <c r="C24" s="137"/>
      <c r="D24" s="132"/>
      <c r="E24" s="133"/>
      <c r="F24" s="134"/>
      <c r="G24" s="163"/>
      <c r="H24" s="159"/>
      <c r="J24" s="109">
        <v>1</v>
      </c>
      <c r="K24" s="98" t="s">
        <v>27</v>
      </c>
      <c r="L24" s="98"/>
      <c r="M24" s="92">
        <v>4</v>
      </c>
      <c r="N24" s="92" t="s">
        <v>66</v>
      </c>
      <c r="O24" s="94">
        <v>170000</v>
      </c>
      <c r="P24" s="94">
        <f>SUM(O24*M24)</f>
        <v>680000</v>
      </c>
      <c r="Q24" s="96">
        <f>SUM(P24/9000)</f>
        <v>75.55555555555556</v>
      </c>
    </row>
    <row r="25" spans="1:17" ht="15" customHeight="1">
      <c r="A25" s="166">
        <v>2</v>
      </c>
      <c r="B25" s="118" t="s">
        <v>35</v>
      </c>
      <c r="C25" s="119"/>
      <c r="D25" s="120" t="s">
        <v>6</v>
      </c>
      <c r="E25" s="121"/>
      <c r="F25" s="122"/>
      <c r="G25" s="172">
        <v>3000000</v>
      </c>
      <c r="H25" s="160">
        <f>SUM(G25/8700)</f>
        <v>344.82758620689657</v>
      </c>
      <c r="J25" s="104"/>
      <c r="K25" s="88" t="s">
        <v>28</v>
      </c>
      <c r="L25" s="88"/>
      <c r="M25" s="92"/>
      <c r="N25" s="92"/>
      <c r="O25" s="92"/>
      <c r="P25" s="94"/>
      <c r="Q25" s="96"/>
    </row>
    <row r="26" spans="1:17" ht="55.5" customHeight="1" thickBot="1">
      <c r="A26" s="167"/>
      <c r="B26" s="128" t="s">
        <v>63</v>
      </c>
      <c r="C26" s="129"/>
      <c r="D26" s="123"/>
      <c r="E26" s="124"/>
      <c r="F26" s="125"/>
      <c r="G26" s="173"/>
      <c r="H26" s="158"/>
      <c r="J26" s="101" t="s">
        <v>51</v>
      </c>
      <c r="K26" s="102"/>
      <c r="L26" s="102"/>
      <c r="M26" s="102"/>
      <c r="N26" s="102"/>
      <c r="O26" s="103"/>
      <c r="P26" s="55">
        <f>P24</f>
        <v>680000</v>
      </c>
      <c r="Q26" s="56">
        <f>Q24</f>
        <v>75.55555555555556</v>
      </c>
    </row>
    <row r="27" spans="1:17" s="11" customFormat="1" ht="19.5" customHeight="1" thickBot="1">
      <c r="A27" s="164" t="s">
        <v>51</v>
      </c>
      <c r="B27" s="165"/>
      <c r="C27" s="165"/>
      <c r="D27" s="165"/>
      <c r="E27" s="165"/>
      <c r="F27" s="165"/>
      <c r="G27" s="30">
        <f>SUM(G23:G26)</f>
        <v>6000000</v>
      </c>
      <c r="H27" s="49">
        <f>SUM(H23:H26)</f>
        <v>689.6551724137931</v>
      </c>
      <c r="J27" s="5" t="s">
        <v>37</v>
      </c>
      <c r="K27" s="75" t="s">
        <v>41</v>
      </c>
      <c r="L27" s="76"/>
      <c r="M27" s="76"/>
      <c r="N27" s="76"/>
      <c r="O27" s="76"/>
      <c r="P27" s="76"/>
      <c r="Q27" s="77"/>
    </row>
    <row r="28" spans="1:17" ht="19.5" customHeight="1" thickBot="1">
      <c r="A28" s="5" t="s">
        <v>37</v>
      </c>
      <c r="B28" s="81" t="s">
        <v>22</v>
      </c>
      <c r="C28" s="81"/>
      <c r="D28" s="81"/>
      <c r="E28" s="81"/>
      <c r="F28" s="81"/>
      <c r="G28" s="81"/>
      <c r="H28" s="171"/>
      <c r="J28" s="104">
        <v>1</v>
      </c>
      <c r="K28" s="105" t="s">
        <v>43</v>
      </c>
      <c r="L28" s="105"/>
      <c r="M28" s="106">
        <v>13</v>
      </c>
      <c r="N28" s="106" t="s">
        <v>42</v>
      </c>
      <c r="O28" s="107">
        <v>2500000</v>
      </c>
      <c r="P28" s="107">
        <f>SUM(O28*M28)</f>
        <v>32500000</v>
      </c>
      <c r="Q28" s="108">
        <f>SUM(P28/9000)</f>
        <v>3611.1111111111113</v>
      </c>
    </row>
    <row r="29" spans="1:17" ht="46.5" customHeight="1" thickBot="1">
      <c r="A29" s="5" t="s">
        <v>38</v>
      </c>
      <c r="B29" s="76" t="s">
        <v>25</v>
      </c>
      <c r="C29" s="76"/>
      <c r="D29" s="76"/>
      <c r="E29" s="76"/>
      <c r="F29" s="76"/>
      <c r="G29" s="76"/>
      <c r="H29" s="77"/>
      <c r="J29" s="89"/>
      <c r="K29" s="88" t="s">
        <v>67</v>
      </c>
      <c r="L29" s="88"/>
      <c r="M29" s="100"/>
      <c r="N29" s="100"/>
      <c r="O29" s="85"/>
      <c r="P29" s="85"/>
      <c r="Q29" s="87"/>
    </row>
    <row r="30" spans="1:17" ht="46.5" customHeight="1">
      <c r="A30" s="167">
        <v>1</v>
      </c>
      <c r="B30" s="105" t="s">
        <v>23</v>
      </c>
      <c r="C30" s="105"/>
      <c r="D30" s="123" t="s">
        <v>6</v>
      </c>
      <c r="E30" s="124"/>
      <c r="F30" s="125"/>
      <c r="G30" s="161">
        <v>1600000</v>
      </c>
      <c r="H30" s="158">
        <f>SUM(G30/8700)</f>
        <v>183.90804597701148</v>
      </c>
      <c r="J30" s="89">
        <v>2</v>
      </c>
      <c r="K30" s="98" t="s">
        <v>44</v>
      </c>
      <c r="L30" s="98"/>
      <c r="M30" s="99">
        <v>12</v>
      </c>
      <c r="N30" s="99" t="s">
        <v>42</v>
      </c>
      <c r="O30" s="84">
        <v>150000</v>
      </c>
      <c r="P30" s="84">
        <f>SUM(O30*M30)</f>
        <v>1800000</v>
      </c>
      <c r="Q30" s="86">
        <f>P30/9000</f>
        <v>200</v>
      </c>
    </row>
    <row r="31" spans="1:17" ht="24" customHeight="1">
      <c r="A31" s="168"/>
      <c r="B31" s="141" t="s">
        <v>64</v>
      </c>
      <c r="C31" s="178"/>
      <c r="D31" s="132"/>
      <c r="E31" s="133"/>
      <c r="F31" s="134"/>
      <c r="G31" s="162"/>
      <c r="H31" s="159"/>
      <c r="J31" s="89"/>
      <c r="K31" s="88" t="s">
        <v>45</v>
      </c>
      <c r="L31" s="88"/>
      <c r="M31" s="100"/>
      <c r="N31" s="100"/>
      <c r="O31" s="85"/>
      <c r="P31" s="85"/>
      <c r="Q31" s="87"/>
    </row>
    <row r="32" spans="1:17" ht="15" customHeight="1">
      <c r="A32" s="166">
        <v>2</v>
      </c>
      <c r="B32" s="98" t="s">
        <v>20</v>
      </c>
      <c r="C32" s="98"/>
      <c r="D32" s="92">
        <v>1</v>
      </c>
      <c r="E32" s="92" t="s">
        <v>32</v>
      </c>
      <c r="F32" s="94">
        <v>800000</v>
      </c>
      <c r="G32" s="175">
        <f>SUM(F32*D32)</f>
        <v>800000</v>
      </c>
      <c r="H32" s="157">
        <f>SUM(G32/8700)</f>
        <v>91.95402298850574</v>
      </c>
      <c r="J32" s="89">
        <v>3</v>
      </c>
      <c r="K32" s="91" t="s">
        <v>68</v>
      </c>
      <c r="L32" s="91"/>
      <c r="M32" s="92">
        <v>12</v>
      </c>
      <c r="N32" s="92" t="s">
        <v>42</v>
      </c>
      <c r="O32" s="94">
        <v>200000</v>
      </c>
      <c r="P32" s="94">
        <f>SUM(O32*M32)</f>
        <v>2400000</v>
      </c>
      <c r="Q32" s="96">
        <f>SUM(P32/9000)</f>
        <v>266.6666666666667</v>
      </c>
    </row>
    <row r="33" spans="1:17" ht="15" customHeight="1" thickBot="1">
      <c r="A33" s="167"/>
      <c r="B33" s="169" t="s">
        <v>21</v>
      </c>
      <c r="C33" s="169"/>
      <c r="D33" s="99"/>
      <c r="E33" s="99"/>
      <c r="F33" s="84"/>
      <c r="G33" s="172"/>
      <c r="H33" s="160"/>
      <c r="J33" s="89"/>
      <c r="K33" s="20" t="s">
        <v>10</v>
      </c>
      <c r="L33" s="7" t="s">
        <v>46</v>
      </c>
      <c r="M33" s="92"/>
      <c r="N33" s="92"/>
      <c r="O33" s="92"/>
      <c r="P33" s="94"/>
      <c r="Q33" s="96"/>
    </row>
    <row r="34" spans="1:17" ht="16.5" customHeight="1">
      <c r="A34" s="176" t="s">
        <v>39</v>
      </c>
      <c r="B34" s="112" t="s">
        <v>26</v>
      </c>
      <c r="C34" s="112"/>
      <c r="D34" s="112"/>
      <c r="E34" s="112"/>
      <c r="F34" s="112"/>
      <c r="G34" s="112"/>
      <c r="H34" s="113"/>
      <c r="J34" s="89"/>
      <c r="K34" s="20" t="s">
        <v>10</v>
      </c>
      <c r="L34" s="21" t="s">
        <v>47</v>
      </c>
      <c r="M34" s="92"/>
      <c r="N34" s="92"/>
      <c r="O34" s="92"/>
      <c r="P34" s="94"/>
      <c r="Q34" s="96"/>
    </row>
    <row r="35" spans="1:17" ht="54" customHeight="1" thickBot="1">
      <c r="A35" s="177"/>
      <c r="B35" s="114" t="s">
        <v>65</v>
      </c>
      <c r="C35" s="114"/>
      <c r="D35" s="114"/>
      <c r="E35" s="114"/>
      <c r="F35" s="114"/>
      <c r="G35" s="114"/>
      <c r="H35" s="115"/>
      <c r="J35" s="90"/>
      <c r="K35" s="22" t="s">
        <v>10</v>
      </c>
      <c r="L35" s="23" t="s">
        <v>48</v>
      </c>
      <c r="M35" s="93"/>
      <c r="N35" s="93"/>
      <c r="O35" s="93"/>
      <c r="P35" s="95"/>
      <c r="Q35" s="97"/>
    </row>
    <row r="36" spans="1:17" ht="15" customHeight="1" thickBot="1">
      <c r="A36" s="15">
        <v>3</v>
      </c>
      <c r="B36" s="138" t="s">
        <v>24</v>
      </c>
      <c r="C36" s="138"/>
      <c r="D36" s="9">
        <v>1</v>
      </c>
      <c r="E36" s="9" t="s">
        <v>19</v>
      </c>
      <c r="F36" s="10">
        <v>8000000</v>
      </c>
      <c r="G36" s="28">
        <f>SUM(F36*D36)</f>
        <v>8000000</v>
      </c>
      <c r="H36" s="29">
        <f>SUM(G36/8700)</f>
        <v>919.5402298850574</v>
      </c>
      <c r="J36" s="72" t="s">
        <v>81</v>
      </c>
      <c r="K36" s="73"/>
      <c r="L36" s="73"/>
      <c r="M36" s="73"/>
      <c r="N36" s="73"/>
      <c r="O36" s="74"/>
      <c r="P36" s="55">
        <f>SUM(P28:P35)</f>
        <v>36700000</v>
      </c>
      <c r="Q36" s="56">
        <f>Q28+Q30+Q32</f>
        <v>4077.777777777778</v>
      </c>
    </row>
    <row r="37" spans="1:17" ht="15" customHeight="1" thickBot="1">
      <c r="A37" s="174">
        <v>4</v>
      </c>
      <c r="B37" s="98" t="s">
        <v>27</v>
      </c>
      <c r="C37" s="98"/>
      <c r="D37" s="92">
        <v>4</v>
      </c>
      <c r="E37" s="92" t="s">
        <v>66</v>
      </c>
      <c r="F37" s="94">
        <v>170000</v>
      </c>
      <c r="G37" s="175">
        <f>SUM(F37*D37)</f>
        <v>680000</v>
      </c>
      <c r="H37" s="157">
        <f>SUM(G37/8700)</f>
        <v>78.16091954022988</v>
      </c>
      <c r="J37" s="5" t="s">
        <v>40</v>
      </c>
      <c r="K37" s="75" t="s">
        <v>55</v>
      </c>
      <c r="L37" s="76"/>
      <c r="M37" s="76"/>
      <c r="N37" s="76"/>
      <c r="O37" s="76"/>
      <c r="P37" s="76"/>
      <c r="Q37" s="77"/>
    </row>
    <row r="38" spans="1:17" ht="54" customHeight="1" thickBot="1">
      <c r="A38" s="174"/>
      <c r="B38" s="88" t="s">
        <v>28</v>
      </c>
      <c r="C38" s="88"/>
      <c r="D38" s="92"/>
      <c r="E38" s="92"/>
      <c r="F38" s="92"/>
      <c r="G38" s="175"/>
      <c r="H38" s="157"/>
      <c r="J38" s="39">
        <v>1</v>
      </c>
      <c r="K38" s="78" t="s">
        <v>56</v>
      </c>
      <c r="L38" s="78"/>
      <c r="M38" s="79" t="s">
        <v>6</v>
      </c>
      <c r="N38" s="79"/>
      <c r="O38" s="79"/>
      <c r="P38" s="57">
        <f>P39*15/100</f>
        <v>9357000</v>
      </c>
      <c r="Q38" s="58">
        <f>Q39*15/100</f>
        <v>1039.6666666666667</v>
      </c>
    </row>
    <row r="39" spans="1:17" ht="15" customHeight="1" thickBot="1">
      <c r="A39" s="174">
        <v>5</v>
      </c>
      <c r="B39" s="98" t="s">
        <v>29</v>
      </c>
      <c r="C39" s="98"/>
      <c r="D39" s="92">
        <v>1</v>
      </c>
      <c r="E39" s="92" t="s">
        <v>32</v>
      </c>
      <c r="F39" s="94">
        <v>500000</v>
      </c>
      <c r="G39" s="175">
        <f>SUM(F39*D39)</f>
        <v>500000</v>
      </c>
      <c r="H39" s="157">
        <f>SUM(G39/8700)</f>
        <v>57.47126436781609</v>
      </c>
      <c r="J39" s="80" t="s">
        <v>57</v>
      </c>
      <c r="K39" s="81"/>
      <c r="L39" s="81"/>
      <c r="M39" s="81"/>
      <c r="N39" s="81"/>
      <c r="O39" s="81"/>
      <c r="P39" s="59">
        <f>P36+P26+P21+P15</f>
        <v>62380000</v>
      </c>
      <c r="Q39" s="60">
        <f>Q36+Q26+Q21+Q15</f>
        <v>6931.111111111111</v>
      </c>
    </row>
    <row r="40" spans="1:17" ht="15" customHeight="1" thickBot="1">
      <c r="A40" s="174"/>
      <c r="B40" s="88" t="s">
        <v>30</v>
      </c>
      <c r="C40" s="88"/>
      <c r="D40" s="92"/>
      <c r="E40" s="92"/>
      <c r="F40" s="92"/>
      <c r="G40" s="175"/>
      <c r="H40" s="157"/>
      <c r="J40" s="82" t="s">
        <v>79</v>
      </c>
      <c r="K40" s="83"/>
      <c r="L40" s="83"/>
      <c r="M40" s="83"/>
      <c r="N40" s="83"/>
      <c r="O40" s="83"/>
      <c r="P40" s="61">
        <f>P39+P38</f>
        <v>71737000</v>
      </c>
      <c r="Q40" s="62">
        <f>Q39+Q38</f>
        <v>7970.777777777778</v>
      </c>
    </row>
    <row r="41" spans="1:17" ht="15" customHeight="1" thickBot="1">
      <c r="A41" s="18">
        <v>6</v>
      </c>
      <c r="B41" s="98" t="s">
        <v>31</v>
      </c>
      <c r="C41" s="98"/>
      <c r="D41" s="3">
        <v>1</v>
      </c>
      <c r="E41" s="3" t="s">
        <v>19</v>
      </c>
      <c r="F41" s="4">
        <v>300000</v>
      </c>
      <c r="G41" s="16">
        <f>SUM(F41*D41)</f>
        <v>300000</v>
      </c>
      <c r="H41" s="25">
        <f>SUM(G41/8700)</f>
        <v>34.48275862068966</v>
      </c>
      <c r="I41" s="2"/>
      <c r="J41" s="70" t="s">
        <v>78</v>
      </c>
      <c r="K41" s="71"/>
      <c r="L41" s="71"/>
      <c r="M41" s="71"/>
      <c r="N41" s="71"/>
      <c r="O41" s="71"/>
      <c r="P41" s="67">
        <f>P40+G56</f>
        <v>153824000</v>
      </c>
      <c r="Q41" s="68">
        <f>Q40+H56</f>
        <v>17406.065134099616</v>
      </c>
    </row>
    <row r="42" spans="1:17" s="11" customFormat="1" ht="19.5" customHeight="1" thickBot="1">
      <c r="A42" s="188" t="s">
        <v>52</v>
      </c>
      <c r="B42" s="189"/>
      <c r="C42" s="189"/>
      <c r="D42" s="189"/>
      <c r="E42" s="189"/>
      <c r="F42" s="189"/>
      <c r="G42" s="33">
        <f>SUM(G41,G39,G37,G36,G32,G30)</f>
        <v>11880000</v>
      </c>
      <c r="H42" s="34">
        <f>SUM(H41,H39,H37,H36,H32,H30)</f>
        <v>1365.5172413793102</v>
      </c>
      <c r="I42" s="19"/>
      <c r="J42" s="69" t="s">
        <v>77</v>
      </c>
      <c r="K42" s="69"/>
      <c r="L42" s="69"/>
      <c r="M42" s="69"/>
      <c r="N42" s="69"/>
      <c r="O42" s="69"/>
      <c r="P42" s="69"/>
      <c r="Q42" s="69"/>
    </row>
    <row r="43" spans="1:8" ht="19.5" customHeight="1" thickBot="1">
      <c r="A43" s="5" t="s">
        <v>40</v>
      </c>
      <c r="B43" s="75" t="s">
        <v>41</v>
      </c>
      <c r="C43" s="76"/>
      <c r="D43" s="76"/>
      <c r="E43" s="76"/>
      <c r="F43" s="76"/>
      <c r="G43" s="76"/>
      <c r="H43" s="77"/>
    </row>
    <row r="44" spans="1:8" ht="15" customHeight="1">
      <c r="A44" s="168">
        <v>1</v>
      </c>
      <c r="B44" s="105" t="s">
        <v>43</v>
      </c>
      <c r="C44" s="105"/>
      <c r="D44" s="106">
        <v>13</v>
      </c>
      <c r="E44" s="106" t="s">
        <v>42</v>
      </c>
      <c r="F44" s="107">
        <v>2000000</v>
      </c>
      <c r="G44" s="182">
        <f>SUM(F44*D44)</f>
        <v>26000000</v>
      </c>
      <c r="H44" s="187">
        <f>SUM(G44/8700)</f>
        <v>2988.5057471264367</v>
      </c>
    </row>
    <row r="45" spans="1:8" ht="47.25" customHeight="1">
      <c r="A45" s="174"/>
      <c r="B45" s="88" t="s">
        <v>67</v>
      </c>
      <c r="C45" s="88"/>
      <c r="D45" s="100"/>
      <c r="E45" s="100"/>
      <c r="F45" s="85"/>
      <c r="G45" s="162"/>
      <c r="H45" s="159"/>
    </row>
    <row r="46" spans="1:8" ht="15" customHeight="1">
      <c r="A46" s="174">
        <v>2</v>
      </c>
      <c r="B46" s="98" t="s">
        <v>44</v>
      </c>
      <c r="C46" s="98"/>
      <c r="D46" s="99">
        <v>12</v>
      </c>
      <c r="E46" s="99" t="s">
        <v>42</v>
      </c>
      <c r="F46" s="84">
        <v>150000</v>
      </c>
      <c r="G46" s="172">
        <f>SUM(F46*D46)</f>
        <v>1800000</v>
      </c>
      <c r="H46" s="160">
        <f>SUM(G46/8700)</f>
        <v>206.89655172413794</v>
      </c>
    </row>
    <row r="47" spans="1:8" ht="15" customHeight="1">
      <c r="A47" s="174"/>
      <c r="B47" s="88" t="s">
        <v>45</v>
      </c>
      <c r="C47" s="88"/>
      <c r="D47" s="100"/>
      <c r="E47" s="100"/>
      <c r="F47" s="85"/>
      <c r="G47" s="162"/>
      <c r="H47" s="159"/>
    </row>
    <row r="48" spans="1:8" ht="15" customHeight="1">
      <c r="A48" s="174">
        <v>3</v>
      </c>
      <c r="B48" s="91" t="s">
        <v>68</v>
      </c>
      <c r="C48" s="91"/>
      <c r="D48" s="92">
        <v>12</v>
      </c>
      <c r="E48" s="92" t="s">
        <v>42</v>
      </c>
      <c r="F48" s="94">
        <v>200000</v>
      </c>
      <c r="G48" s="175">
        <f>SUM(F48*D48)</f>
        <v>2400000</v>
      </c>
      <c r="H48" s="157">
        <f>SUM(G48/8700)</f>
        <v>275.86206896551727</v>
      </c>
    </row>
    <row r="49" spans="1:8" ht="15" customHeight="1">
      <c r="A49" s="174"/>
      <c r="B49" s="20" t="s">
        <v>10</v>
      </c>
      <c r="C49" s="7" t="s">
        <v>46</v>
      </c>
      <c r="D49" s="92"/>
      <c r="E49" s="92"/>
      <c r="F49" s="92"/>
      <c r="G49" s="175"/>
      <c r="H49" s="157"/>
    </row>
    <row r="50" spans="1:8" ht="15" customHeight="1">
      <c r="A50" s="174"/>
      <c r="B50" s="20" t="s">
        <v>10</v>
      </c>
      <c r="C50" s="21" t="s">
        <v>47</v>
      </c>
      <c r="D50" s="92"/>
      <c r="E50" s="92"/>
      <c r="F50" s="92"/>
      <c r="G50" s="175"/>
      <c r="H50" s="157"/>
    </row>
    <row r="51" spans="1:8" ht="30.75" customHeight="1" thickBot="1">
      <c r="A51" s="190"/>
      <c r="B51" s="22" t="s">
        <v>10</v>
      </c>
      <c r="C51" s="23" t="s">
        <v>48</v>
      </c>
      <c r="D51" s="93"/>
      <c r="E51" s="93"/>
      <c r="F51" s="93"/>
      <c r="G51" s="181"/>
      <c r="H51" s="180"/>
    </row>
    <row r="52" spans="1:17" s="11" customFormat="1" ht="19.5" customHeight="1" thickBot="1">
      <c r="A52" s="188" t="s">
        <v>53</v>
      </c>
      <c r="B52" s="189"/>
      <c r="C52" s="189"/>
      <c r="D52" s="189"/>
      <c r="E52" s="189"/>
      <c r="F52" s="189"/>
      <c r="G52" s="33">
        <f>SUM(G44:G51)</f>
        <v>30200000</v>
      </c>
      <c r="H52" s="34">
        <f>SUM(H44:H51)</f>
        <v>3471.264367816092</v>
      </c>
      <c r="I52" s="19"/>
      <c r="J52" s="1"/>
      <c r="K52" s="1"/>
      <c r="L52" s="1"/>
      <c r="M52" s="1"/>
      <c r="N52" s="1"/>
      <c r="O52" s="1"/>
      <c r="P52" s="1"/>
      <c r="Q52" s="1"/>
    </row>
    <row r="53" spans="1:8" ht="19.5" customHeight="1" thickBot="1">
      <c r="A53" s="5" t="s">
        <v>59</v>
      </c>
      <c r="B53" s="75" t="s">
        <v>55</v>
      </c>
      <c r="C53" s="76"/>
      <c r="D53" s="76"/>
      <c r="E53" s="76"/>
      <c r="F53" s="76"/>
      <c r="G53" s="76"/>
      <c r="H53" s="77"/>
    </row>
    <row r="54" spans="1:8" ht="54" customHeight="1" thickBot="1">
      <c r="A54" s="39">
        <v>1</v>
      </c>
      <c r="B54" s="78" t="s">
        <v>56</v>
      </c>
      <c r="C54" s="78"/>
      <c r="D54" s="79" t="s">
        <v>6</v>
      </c>
      <c r="E54" s="79"/>
      <c r="F54" s="79"/>
      <c r="G54" s="40">
        <f>SUM(G55*15%)</f>
        <v>10707000</v>
      </c>
      <c r="H54" s="41">
        <f>SUM(G54/8700)</f>
        <v>1230.6896551724137</v>
      </c>
    </row>
    <row r="55" spans="1:17" s="6" customFormat="1" ht="21" customHeight="1" thickBot="1">
      <c r="A55" s="80" t="s">
        <v>57</v>
      </c>
      <c r="B55" s="81"/>
      <c r="C55" s="81"/>
      <c r="D55" s="81"/>
      <c r="E55" s="81"/>
      <c r="F55" s="81"/>
      <c r="G55" s="35">
        <f>SUM(G52,G42,G27,G21,G15)</f>
        <v>71380000</v>
      </c>
      <c r="H55" s="36">
        <f>SUM(G55/8700)</f>
        <v>8204.597701149425</v>
      </c>
      <c r="J55" s="1"/>
      <c r="K55" s="1"/>
      <c r="L55" s="1"/>
      <c r="M55" s="1"/>
      <c r="N55" s="1"/>
      <c r="O55" s="1"/>
      <c r="P55" s="1"/>
      <c r="Q55" s="1"/>
    </row>
    <row r="56" spans="1:17" s="6" customFormat="1" ht="21.75" customHeight="1" thickBot="1">
      <c r="A56" s="183" t="s">
        <v>80</v>
      </c>
      <c r="B56" s="184"/>
      <c r="C56" s="184"/>
      <c r="D56" s="184"/>
      <c r="E56" s="184"/>
      <c r="F56" s="185"/>
      <c r="G56" s="66">
        <f>SUM(G54:G55)</f>
        <v>82087000</v>
      </c>
      <c r="H56" s="65">
        <f>SUM(H54:H55)</f>
        <v>9435.287356321838</v>
      </c>
      <c r="J56" s="1"/>
      <c r="K56" s="1"/>
      <c r="L56" s="1"/>
      <c r="M56" s="1"/>
      <c r="N56" s="1"/>
      <c r="O56" s="1"/>
      <c r="P56" s="1"/>
      <c r="Q56" s="1"/>
    </row>
    <row r="57" spans="1:17" s="6" customFormat="1" ht="21.75" customHeight="1">
      <c r="A57" s="63"/>
      <c r="B57" s="63"/>
      <c r="C57" s="63"/>
      <c r="D57" s="63"/>
      <c r="E57" s="63"/>
      <c r="F57" s="63"/>
      <c r="G57" s="64"/>
      <c r="H57" s="64"/>
      <c r="J57" s="1"/>
      <c r="K57" s="1"/>
      <c r="L57" s="1"/>
      <c r="M57" s="1"/>
      <c r="N57" s="1"/>
      <c r="O57" s="1"/>
      <c r="P57" s="1"/>
      <c r="Q57" s="1"/>
    </row>
    <row r="58" spans="1:8" ht="15.75" customHeight="1">
      <c r="A58" s="186" t="s">
        <v>58</v>
      </c>
      <c r="B58" s="186"/>
      <c r="C58" s="186"/>
      <c r="D58" s="186"/>
      <c r="E58" s="186"/>
      <c r="F58" s="186"/>
      <c r="G58" s="186"/>
      <c r="H58" s="186"/>
    </row>
  </sheetData>
  <sheetProtection/>
  <mergeCells count="193">
    <mergeCell ref="A55:F55"/>
    <mergeCell ref="A56:F56"/>
    <mergeCell ref="A58:H58"/>
    <mergeCell ref="D46:D47"/>
    <mergeCell ref="E46:E47"/>
    <mergeCell ref="H46:H47"/>
    <mergeCell ref="H44:H45"/>
    <mergeCell ref="A42:F42"/>
    <mergeCell ref="A1:H1"/>
    <mergeCell ref="A2:H2"/>
    <mergeCell ref="D8:F13"/>
    <mergeCell ref="H8:H13"/>
    <mergeCell ref="G8:G13"/>
    <mergeCell ref="B5:H5"/>
    <mergeCell ref="B8:C8"/>
    <mergeCell ref="A8:A13"/>
    <mergeCell ref="B7:H7"/>
    <mergeCell ref="B6:C6"/>
    <mergeCell ref="A6:A7"/>
    <mergeCell ref="A52:F52"/>
    <mergeCell ref="B53:H53"/>
    <mergeCell ref="B54:C54"/>
    <mergeCell ref="A48:A51"/>
    <mergeCell ref="A46:A47"/>
    <mergeCell ref="A44:A45"/>
    <mergeCell ref="G46:G47"/>
    <mergeCell ref="B44:C44"/>
    <mergeCell ref="B45:C45"/>
    <mergeCell ref="G44:G45"/>
    <mergeCell ref="D54:F54"/>
    <mergeCell ref="B46:C46"/>
    <mergeCell ref="B47:C47"/>
    <mergeCell ref="B48:C48"/>
    <mergeCell ref="H48:H51"/>
    <mergeCell ref="G48:G51"/>
    <mergeCell ref="F48:F51"/>
    <mergeCell ref="E48:E51"/>
    <mergeCell ref="D48:D51"/>
    <mergeCell ref="F46:F47"/>
    <mergeCell ref="F44:F45"/>
    <mergeCell ref="E44:E45"/>
    <mergeCell ref="D44:D45"/>
    <mergeCell ref="A3:A4"/>
    <mergeCell ref="G3:H3"/>
    <mergeCell ref="F3:F4"/>
    <mergeCell ref="E3:E4"/>
    <mergeCell ref="D3:D4"/>
    <mergeCell ref="B3:C4"/>
    <mergeCell ref="B14:C14"/>
    <mergeCell ref="B43:H43"/>
    <mergeCell ref="B30:C30"/>
    <mergeCell ref="D30:F31"/>
    <mergeCell ref="B29:H29"/>
    <mergeCell ref="D14:F14"/>
    <mergeCell ref="B16:H16"/>
    <mergeCell ref="B17:C17"/>
    <mergeCell ref="A15:F15"/>
    <mergeCell ref="A21:F21"/>
    <mergeCell ref="B20:C20"/>
    <mergeCell ref="B19:C19"/>
    <mergeCell ref="B18:C18"/>
    <mergeCell ref="H19:H20"/>
    <mergeCell ref="G19:G20"/>
    <mergeCell ref="B41:C41"/>
    <mergeCell ref="B39:C39"/>
    <mergeCell ref="B40:C40"/>
    <mergeCell ref="G37:G38"/>
    <mergeCell ref="F37:F38"/>
    <mergeCell ref="F39:F40"/>
    <mergeCell ref="E39:E40"/>
    <mergeCell ref="D39:D40"/>
    <mergeCell ref="D37:D38"/>
    <mergeCell ref="B37:C37"/>
    <mergeCell ref="B38:C38"/>
    <mergeCell ref="G39:G40"/>
    <mergeCell ref="G25:G26"/>
    <mergeCell ref="D23:F24"/>
    <mergeCell ref="D25:F26"/>
    <mergeCell ref="A39:A40"/>
    <mergeCell ref="G32:G33"/>
    <mergeCell ref="E37:E38"/>
    <mergeCell ref="B32:C32"/>
    <mergeCell ref="D32:D33"/>
    <mergeCell ref="B23:C23"/>
    <mergeCell ref="B25:C25"/>
    <mergeCell ref="B26:C26"/>
    <mergeCell ref="B24:C24"/>
    <mergeCell ref="E32:E33"/>
    <mergeCell ref="A34:A35"/>
    <mergeCell ref="A37:A38"/>
    <mergeCell ref="B34:H34"/>
    <mergeCell ref="B35:H35"/>
    <mergeCell ref="F32:F33"/>
    <mergeCell ref="B36:C36"/>
    <mergeCell ref="H32:H33"/>
    <mergeCell ref="B31:C31"/>
    <mergeCell ref="A30:A31"/>
    <mergeCell ref="H30:H31"/>
    <mergeCell ref="H37:H38"/>
    <mergeCell ref="J1:Q1"/>
    <mergeCell ref="J2:Q2"/>
    <mergeCell ref="J3:J4"/>
    <mergeCell ref="K3:L4"/>
    <mergeCell ref="M3:M4"/>
    <mergeCell ref="N3:N4"/>
    <mergeCell ref="O3:O4"/>
    <mergeCell ref="P3:Q3"/>
    <mergeCell ref="H39:H40"/>
    <mergeCell ref="B22:H22"/>
    <mergeCell ref="H23:H24"/>
    <mergeCell ref="H25:H26"/>
    <mergeCell ref="G30:G31"/>
    <mergeCell ref="G23:G24"/>
    <mergeCell ref="A27:F27"/>
    <mergeCell ref="A25:A26"/>
    <mergeCell ref="A23:A24"/>
    <mergeCell ref="B33:C33"/>
    <mergeCell ref="A32:A33"/>
    <mergeCell ref="F19:F20"/>
    <mergeCell ref="E19:E20"/>
    <mergeCell ref="D19:D20"/>
    <mergeCell ref="A19:A20"/>
    <mergeCell ref="B28:H28"/>
    <mergeCell ref="K14:L14"/>
    <mergeCell ref="M14:O14"/>
    <mergeCell ref="J15:O15"/>
    <mergeCell ref="K5:Q5"/>
    <mergeCell ref="J6:J7"/>
    <mergeCell ref="K6:L6"/>
    <mergeCell ref="K7:Q7"/>
    <mergeCell ref="J8:J13"/>
    <mergeCell ref="K8:L8"/>
    <mergeCell ref="M8:O13"/>
    <mergeCell ref="P8:P13"/>
    <mergeCell ref="Q8:Q13"/>
    <mergeCell ref="J21:O21"/>
    <mergeCell ref="J19:J20"/>
    <mergeCell ref="K19:L19"/>
    <mergeCell ref="M19:O20"/>
    <mergeCell ref="P19:P20"/>
    <mergeCell ref="Q19:Q20"/>
    <mergeCell ref="K20:L20"/>
    <mergeCell ref="K16:Q16"/>
    <mergeCell ref="J17:J18"/>
    <mergeCell ref="K17:L17"/>
    <mergeCell ref="M17:O18"/>
    <mergeCell ref="P17:P18"/>
    <mergeCell ref="Q17:Q18"/>
    <mergeCell ref="K18:L18"/>
    <mergeCell ref="Q24:Q25"/>
    <mergeCell ref="K25:L25"/>
    <mergeCell ref="J24:J25"/>
    <mergeCell ref="K24:L24"/>
    <mergeCell ref="M24:M25"/>
    <mergeCell ref="N24:N25"/>
    <mergeCell ref="O24:O25"/>
    <mergeCell ref="P24:P25"/>
    <mergeCell ref="J22:J23"/>
    <mergeCell ref="K22:Q22"/>
    <mergeCell ref="K23:Q23"/>
    <mergeCell ref="K29:L29"/>
    <mergeCell ref="J30:J31"/>
    <mergeCell ref="K30:L30"/>
    <mergeCell ref="M30:M31"/>
    <mergeCell ref="N30:N31"/>
    <mergeCell ref="O30:O31"/>
    <mergeCell ref="J26:O26"/>
    <mergeCell ref="K27:Q27"/>
    <mergeCell ref="J28:J29"/>
    <mergeCell ref="K28:L28"/>
    <mergeCell ref="M28:M29"/>
    <mergeCell ref="N28:N29"/>
    <mergeCell ref="O28:O29"/>
    <mergeCell ref="P28:P29"/>
    <mergeCell ref="Q28:Q29"/>
    <mergeCell ref="J42:Q42"/>
    <mergeCell ref="J41:O41"/>
    <mergeCell ref="J36:O36"/>
    <mergeCell ref="K37:Q37"/>
    <mergeCell ref="K38:L38"/>
    <mergeCell ref="M38:O38"/>
    <mergeCell ref="J39:O39"/>
    <mergeCell ref="J40:O40"/>
    <mergeCell ref="P30:P31"/>
    <mergeCell ref="Q30:Q31"/>
    <mergeCell ref="K31:L31"/>
    <mergeCell ref="J32:J35"/>
    <mergeCell ref="K32:L32"/>
    <mergeCell ref="M32:M35"/>
    <mergeCell ref="N32:N35"/>
    <mergeCell ref="O32:O35"/>
    <mergeCell ref="P32:P35"/>
    <mergeCell ref="Q32:Q35"/>
  </mergeCells>
  <printOptions/>
  <pageMargins left="0.32" right="0.39" top="0.45" bottom="0.63" header="0.35" footer="0.5"/>
  <pageSetup horizontalDpi="600" verticalDpi="600" orientation="portrait" scale="62" r:id="rId1"/>
  <colBreaks count="1" manualBreakCount="1">
    <brk id="8" max="57"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Marsih</dc:creator>
  <cp:keywords/>
  <dc:description/>
  <cp:lastModifiedBy>user</cp:lastModifiedBy>
  <cp:lastPrinted>2012-01-27T03:00:23Z</cp:lastPrinted>
  <dcterms:created xsi:type="dcterms:W3CDTF">2011-03-22T09:20:27Z</dcterms:created>
  <dcterms:modified xsi:type="dcterms:W3CDTF">2012-03-09T03:42:05Z</dcterms:modified>
  <cp:category/>
  <cp:version/>
  <cp:contentType/>
  <cp:contentStatus/>
</cp:coreProperties>
</file>